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ой\Desktop\смета, реквизиты\"/>
    </mc:Choice>
  </mc:AlternateContent>
  <bookViews>
    <workbookView xWindow="0" yWindow="0" windowWidth="24000" windowHeight="9270" activeTab="4"/>
  </bookViews>
  <sheets>
    <sheet name="титул" sheetId="9" r:id="rId1"/>
    <sheet name="роспись" sheetId="8" r:id="rId2"/>
    <sheet name="м.б." sheetId="12" r:id="rId3"/>
    <sheet name="к.б. УВ" sheetId="11" r:id="rId4"/>
    <sheet name="к.б." sheetId="10" r:id="rId5"/>
  </sheets>
  <externalReferences>
    <externalReference r:id="rId6"/>
  </externalReferences>
  <definedNames>
    <definedName name="_xlnm.Print_Titles" localSheetId="1">роспись!$8:$10</definedName>
    <definedName name="_xlnm.Print_Area" localSheetId="4">к.б.!$A$1:$F$33</definedName>
    <definedName name="_xlnm.Print_Area" localSheetId="3">'к.б. УВ'!$A$1:$F$35</definedName>
    <definedName name="_xlnm.Print_Area" localSheetId="2">м.б.!$A$1:$F$50</definedName>
    <definedName name="_xlnm.Print_Area" localSheetId="1">роспись!$A$1:$I$69</definedName>
    <definedName name="_xlnm.Print_Area" localSheetId="0">титул!$A$1:$N$20</definedName>
  </definedNames>
  <calcPr calcId="152511"/>
</workbook>
</file>

<file path=xl/calcChain.xml><?xml version="1.0" encoding="utf-8"?>
<calcChain xmlns="http://schemas.openxmlformats.org/spreadsheetml/2006/main">
  <c r="I8" i="11" l="1"/>
  <c r="I19" i="10"/>
  <c r="I12" i="11"/>
  <c r="I15" i="11" s="1"/>
  <c r="K15" i="11"/>
  <c r="K9" i="11"/>
  <c r="K8" i="11"/>
  <c r="I17" i="10"/>
  <c r="L13" i="11"/>
  <c r="L14" i="11"/>
  <c r="J32" i="11" l="1"/>
  <c r="K32" i="11"/>
  <c r="I31" i="11"/>
  <c r="L31" i="11" s="1"/>
  <c r="L30" i="11"/>
  <c r="L32" i="11" s="1"/>
  <c r="L29" i="11"/>
  <c r="L28" i="11"/>
  <c r="L27" i="11"/>
  <c r="L26" i="11"/>
  <c r="L25" i="11"/>
  <c r="L24" i="11"/>
  <c r="L23" i="11"/>
  <c r="L22" i="11"/>
  <c r="L21" i="11"/>
  <c r="L17" i="11"/>
  <c r="L12" i="11"/>
  <c r="L11" i="11"/>
  <c r="J15" i="11"/>
  <c r="I27" i="12"/>
  <c r="K27" i="12"/>
  <c r="L26" i="12"/>
  <c r="I32" i="11" l="1"/>
  <c r="L15" i="11"/>
  <c r="L36" i="10"/>
  <c r="L17" i="12" l="1"/>
  <c r="L18" i="12" s="1"/>
  <c r="K18" i="12"/>
  <c r="J18" i="12"/>
  <c r="I18" i="12"/>
  <c r="K15" i="12" l="1"/>
  <c r="J34" i="12"/>
  <c r="K34" i="12"/>
  <c r="I34" i="12"/>
  <c r="L28" i="12"/>
  <c r="L33" i="12"/>
  <c r="I18" i="11" l="1"/>
  <c r="L18" i="11"/>
  <c r="K18" i="11"/>
  <c r="J18" i="11"/>
  <c r="I9" i="11"/>
  <c r="K33" i="11"/>
  <c r="J9" i="11"/>
  <c r="K6" i="11"/>
  <c r="J6" i="11"/>
  <c r="I6" i="11"/>
  <c r="I33" i="11" s="1"/>
  <c r="L36" i="12"/>
  <c r="L30" i="12"/>
  <c r="L29" i="12"/>
  <c r="L13" i="12"/>
  <c r="K48" i="12"/>
  <c r="J48" i="12"/>
  <c r="I48" i="12"/>
  <c r="I49" i="12"/>
  <c r="J27" i="12"/>
  <c r="J15" i="12"/>
  <c r="I15" i="12"/>
  <c r="K6" i="12"/>
  <c r="K49" i="12" s="1"/>
  <c r="J6" i="12"/>
  <c r="I6" i="12"/>
  <c r="J33" i="11" l="1"/>
  <c r="J49" i="12"/>
  <c r="K34" i="10"/>
  <c r="J34" i="10"/>
  <c r="I34" i="10"/>
  <c r="L25" i="10"/>
  <c r="L22" i="10"/>
  <c r="L16" i="10"/>
  <c r="L15" i="10"/>
  <c r="L11" i="10"/>
  <c r="L9" i="10"/>
  <c r="L34" i="10" s="1"/>
  <c r="L6" i="10"/>
  <c r="J32" i="10"/>
  <c r="K32" i="10"/>
  <c r="K33" i="10" s="1"/>
  <c r="K35" i="10" s="1"/>
  <c r="I32" i="10"/>
  <c r="J24" i="10"/>
  <c r="K24" i="10"/>
  <c r="I24" i="10"/>
  <c r="J21" i="10"/>
  <c r="K21" i="10"/>
  <c r="I21" i="10"/>
  <c r="K14" i="10"/>
  <c r="J14" i="10"/>
  <c r="I14" i="10"/>
  <c r="K10" i="10"/>
  <c r="J10" i="10"/>
  <c r="I10" i="10"/>
  <c r="K5" i="10"/>
  <c r="J5" i="10"/>
  <c r="I5" i="10"/>
  <c r="H37" i="8"/>
  <c r="H15" i="8"/>
  <c r="I17" i="8"/>
  <c r="I18" i="8"/>
  <c r="I19" i="8"/>
  <c r="I20" i="8"/>
  <c r="I21" i="8"/>
  <c r="I22" i="8"/>
  <c r="I23" i="8"/>
  <c r="I55" i="8"/>
  <c r="H46" i="8"/>
  <c r="I53" i="8"/>
  <c r="I41" i="8"/>
  <c r="I43" i="8"/>
  <c r="G36" i="10"/>
  <c r="I33" i="10" l="1"/>
  <c r="I35" i="10" s="1"/>
  <c r="J33" i="10"/>
  <c r="J35" i="10" s="1"/>
  <c r="E8" i="11"/>
  <c r="L8" i="11" s="1"/>
  <c r="L9" i="11" s="1"/>
  <c r="E46" i="12"/>
  <c r="L46" i="12" s="1"/>
  <c r="G33" i="10"/>
  <c r="G49" i="12"/>
  <c r="G33" i="11"/>
  <c r="E13" i="10"/>
  <c r="L13" i="10" s="1"/>
  <c r="E12" i="10"/>
  <c r="L12" i="10" s="1"/>
  <c r="E31" i="10"/>
  <c r="L31" i="10" s="1"/>
  <c r="E30" i="10"/>
  <c r="L30" i="10" s="1"/>
  <c r="E29" i="10"/>
  <c r="L29" i="10" s="1"/>
  <c r="E28" i="10"/>
  <c r="L28" i="10" s="1"/>
  <c r="E27" i="10"/>
  <c r="L27" i="10" s="1"/>
  <c r="E26" i="10"/>
  <c r="E23" i="10"/>
  <c r="L23" i="10" s="1"/>
  <c r="E20" i="10"/>
  <c r="E19" i="10"/>
  <c r="L19" i="10" s="1"/>
  <c r="E18" i="10"/>
  <c r="L18" i="10" s="1"/>
  <c r="E17" i="10"/>
  <c r="L17" i="10" s="1"/>
  <c r="E8" i="10"/>
  <c r="E7" i="10"/>
  <c r="L7" i="10" s="1"/>
  <c r="E4" i="10"/>
  <c r="L4" i="10" s="1"/>
  <c r="E24" i="10"/>
  <c r="E18" i="11"/>
  <c r="H18" i="11" s="1"/>
  <c r="H15" i="11"/>
  <c r="E45" i="12"/>
  <c r="L45" i="12" s="1"/>
  <c r="E44" i="12"/>
  <c r="L44" i="12" s="1"/>
  <c r="E43" i="12"/>
  <c r="L43" i="12" s="1"/>
  <c r="E42" i="12"/>
  <c r="L42" i="12" s="1"/>
  <c r="E41" i="12"/>
  <c r="L41" i="12" s="1"/>
  <c r="E40" i="12"/>
  <c r="L40" i="12" s="1"/>
  <c r="E39" i="12"/>
  <c r="L39" i="12" s="1"/>
  <c r="E38" i="12"/>
  <c r="L38" i="12" s="1"/>
  <c r="E37" i="12"/>
  <c r="L37" i="12" s="1"/>
  <c r="H28" i="12"/>
  <c r="E32" i="12"/>
  <c r="L32" i="12" s="1"/>
  <c r="E31" i="12"/>
  <c r="L31" i="12" s="1"/>
  <c r="L34" i="12" s="1"/>
  <c r="E9" i="11" l="1"/>
  <c r="E10" i="10"/>
  <c r="L10" i="10" s="1"/>
  <c r="L8" i="10"/>
  <c r="E21" i="10"/>
  <c r="L20" i="10"/>
  <c r="H24" i="10"/>
  <c r="L24" i="10"/>
  <c r="E32" i="10"/>
  <c r="L32" i="10" s="1"/>
  <c r="L26" i="10"/>
  <c r="G35" i="10"/>
  <c r="G37" i="10" s="1"/>
  <c r="L48" i="12"/>
  <c r="E48" i="12"/>
  <c r="E14" i="10"/>
  <c r="H9" i="11"/>
  <c r="E34" i="12"/>
  <c r="H14" i="10" l="1"/>
  <c r="L14" i="10"/>
  <c r="H21" i="10"/>
  <c r="L21" i="10"/>
  <c r="H34" i="12"/>
  <c r="E21" i="12" l="1"/>
  <c r="E25" i="12"/>
  <c r="L25" i="12" s="1"/>
  <c r="E24" i="12"/>
  <c r="L24" i="12" s="1"/>
  <c r="E23" i="12"/>
  <c r="L23" i="12" s="1"/>
  <c r="E22" i="12"/>
  <c r="L22" i="12" s="1"/>
  <c r="L21" i="12" l="1"/>
  <c r="E9" i="12"/>
  <c r="L9" i="12" s="1"/>
  <c r="E10" i="12"/>
  <c r="L10" i="12" s="1"/>
  <c r="E11" i="12"/>
  <c r="L11" i="12" s="1"/>
  <c r="E12" i="12"/>
  <c r="L12" i="12" s="1"/>
  <c r="E8" i="12" l="1"/>
  <c r="L8" i="12" s="1"/>
  <c r="E20" i="11"/>
  <c r="IU14" i="10"/>
  <c r="E5" i="10"/>
  <c r="E20" i="12"/>
  <c r="L20" i="12" s="1"/>
  <c r="L27" i="12" s="1"/>
  <c r="E14" i="12"/>
  <c r="L14" i="12" s="1"/>
  <c r="E5" i="11"/>
  <c r="E5" i="12"/>
  <c r="L5" i="12" s="1"/>
  <c r="L6" i="12" s="1"/>
  <c r="I51" i="8"/>
  <c r="I30" i="8"/>
  <c r="I29" i="8" s="1"/>
  <c r="H24" i="8"/>
  <c r="I38" i="8"/>
  <c r="I39" i="8"/>
  <c r="I40" i="8"/>
  <c r="I42" i="8"/>
  <c r="I44" i="8"/>
  <c r="I45" i="8"/>
  <c r="I47" i="8"/>
  <c r="I48" i="8"/>
  <c r="I49" i="8"/>
  <c r="I50" i="8"/>
  <c r="I52" i="8"/>
  <c r="I54" i="8"/>
  <c r="I58" i="8"/>
  <c r="I57" i="8" s="1"/>
  <c r="H57" i="8"/>
  <c r="H35" i="8" s="1"/>
  <c r="I16" i="8"/>
  <c r="I15" i="8" s="1"/>
  <c r="I25" i="8"/>
  <c r="I26" i="8"/>
  <c r="I28" i="8"/>
  <c r="I27" i="8" s="1"/>
  <c r="I32" i="8"/>
  <c r="I31" i="8" s="1"/>
  <c r="I34" i="8"/>
  <c r="I33" i="8" s="1"/>
  <c r="H27" i="8"/>
  <c r="H31" i="8"/>
  <c r="H33" i="8"/>
  <c r="H29" i="8"/>
  <c r="I46" i="8" l="1"/>
  <c r="E32" i="11"/>
  <c r="L20" i="11"/>
  <c r="L15" i="12"/>
  <c r="L49" i="12" s="1"/>
  <c r="H5" i="10"/>
  <c r="L5" i="10"/>
  <c r="L33" i="10" s="1"/>
  <c r="L35" i="10" s="1"/>
  <c r="L37" i="10" s="1"/>
  <c r="E6" i="11"/>
  <c r="H6" i="11" s="1"/>
  <c r="L5" i="11"/>
  <c r="L6" i="11" s="1"/>
  <c r="E27" i="12"/>
  <c r="I24" i="8"/>
  <c r="I37" i="8"/>
  <c r="H13" i="8"/>
  <c r="H12" i="8"/>
  <c r="I59" i="8"/>
  <c r="H59" i="8"/>
  <c r="H10" i="10"/>
  <c r="E33" i="10"/>
  <c r="E15" i="12"/>
  <c r="E6" i="12"/>
  <c r="H32" i="11" l="1"/>
  <c r="H33" i="11" s="1"/>
  <c r="E33" i="11"/>
  <c r="L33" i="11"/>
  <c r="H60" i="8"/>
  <c r="I13" i="8"/>
  <c r="I35" i="8"/>
  <c r="I12" i="8" s="1"/>
  <c r="H33" i="10"/>
  <c r="H15" i="12"/>
  <c r="E49" i="12"/>
  <c r="G50" i="12" s="1"/>
  <c r="H27" i="12"/>
  <c r="H6" i="12"/>
  <c r="L50" i="12" l="1"/>
  <c r="L34" i="11"/>
  <c r="I34" i="11"/>
  <c r="I35" i="11" s="1"/>
  <c r="I50" i="12"/>
  <c r="I51" i="12" s="1"/>
  <c r="I36" i="10"/>
  <c r="I37" i="10" s="1"/>
</calcChain>
</file>

<file path=xl/sharedStrings.xml><?xml version="1.0" encoding="utf-8"?>
<sst xmlns="http://schemas.openxmlformats.org/spreadsheetml/2006/main" count="491" uniqueCount="242">
  <si>
    <t>Услуги связи</t>
  </si>
  <si>
    <t xml:space="preserve">Приложение № 1                                                                                                                                                                                                    к Порядку составления, утверждения и ведения бюджетных смет муниципальных казенных учреждений от 25 апреля 2011 года </t>
  </si>
  <si>
    <t>УТВЕРЖДАЮ</t>
  </si>
  <si>
    <t xml:space="preserve">      (наименование должности лица, утверждающего бюджетную смету)</t>
  </si>
  <si>
    <t>Управление образования администрации Богучанского района</t>
  </si>
  <si>
    <t xml:space="preserve">    (наименование главного распорядителя (распорядителя) бюджетных средств)</t>
  </si>
  <si>
    <t xml:space="preserve">           (подпись)                                                 (расшифровка подписи)</t>
  </si>
  <si>
    <t>КОДЫ</t>
  </si>
  <si>
    <t>Форма по ОКУД</t>
  </si>
  <si>
    <t>0501012</t>
  </si>
  <si>
    <t>Дата</t>
  </si>
  <si>
    <t>по ОКПО</t>
  </si>
  <si>
    <t>Получатель бюджетных средств</t>
  </si>
  <si>
    <t>по Перечню (Реестру)</t>
  </si>
  <si>
    <t>Главный распорядитель бюджетных средств</t>
  </si>
  <si>
    <t>по БК</t>
  </si>
  <si>
    <t>Наименование бюджета</t>
  </si>
  <si>
    <t>Районный</t>
  </si>
  <si>
    <t>по ОКТМО</t>
  </si>
  <si>
    <t>Единица измерения</t>
  </si>
  <si>
    <t>руб</t>
  </si>
  <si>
    <t>по ОКЕИ</t>
  </si>
  <si>
    <t>по ОКВ</t>
  </si>
  <si>
    <t>Финансовое управление администрации Богучанского района</t>
  </si>
  <si>
    <t>(наименование органа, исполняющего бюджет)</t>
  </si>
  <si>
    <t>РОСПИСЬ РАСХОДОВ</t>
  </si>
  <si>
    <t>Единица измерения: руб</t>
  </si>
  <si>
    <t>Наименование показателя</t>
  </si>
  <si>
    <t>Код строки</t>
  </si>
  <si>
    <t>Код по бюджетной классификации РФ</t>
  </si>
  <si>
    <t>Сумма в рублях</t>
  </si>
  <si>
    <t>ведомство</t>
  </si>
  <si>
    <t>раздел,       подраздел</t>
  </si>
  <si>
    <t>целевой статьи</t>
  </si>
  <si>
    <t>вида расходов</t>
  </si>
  <si>
    <t>Код цели</t>
  </si>
  <si>
    <t>Исчислено</t>
  </si>
  <si>
    <t>Утверждено</t>
  </si>
  <si>
    <t>Расходы казенных учреждений за счет средств местного бюджета</t>
  </si>
  <si>
    <t>01</t>
  </si>
  <si>
    <t>Дошкольное образование</t>
  </si>
  <si>
    <t>0701</t>
  </si>
  <si>
    <t>Обеспечение деятельности (оказание услуг) учреждений дошкольного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</si>
  <si>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0110040010</t>
  </si>
  <si>
    <t>Заработная плата</t>
  </si>
  <si>
    <t>111</t>
  </si>
  <si>
    <t>211000</t>
  </si>
  <si>
    <t>Начисления на оплату труда</t>
  </si>
  <si>
    <t>119</t>
  </si>
  <si>
    <t>213000</t>
  </si>
  <si>
    <t>Работы, услуги по содержанию имущества</t>
  </si>
  <si>
    <t>244</t>
  </si>
  <si>
    <t>225000</t>
  </si>
  <si>
    <t>Прочие работы, услуги</t>
  </si>
  <si>
    <t>226000</t>
  </si>
  <si>
    <t>Увеличение стоимости материальных запасов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</si>
  <si>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учреждениях дошкольного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</si>
  <si>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0110041010</t>
  </si>
  <si>
    <t>Оплата стоимости проезда в отпуск в соответствии с законодательством, в учреждениях дошкольного образования, включая расходы на предоставление субсидий бюджетным учреждениям на финансовое обеспечение оплаты проезда,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</si>
  <si>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0110047010</t>
  </si>
  <si>
    <t>Прочие выплаты</t>
  </si>
  <si>
    <t>Продукты питания в учреждениях дошкольного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</si>
  <si>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011004П010</t>
  </si>
  <si>
    <t>Оплата за электроэнергию в учреждениях дошкольного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</si>
  <si>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011004Э010</t>
  </si>
  <si>
    <t>223000</t>
  </si>
  <si>
    <t>Расходы казенных учреждений за счет средств регионального бюджета</t>
  </si>
  <si>
    <t>10</t>
  </si>
  <si>
    <t>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</si>
  <si>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0110074080</t>
  </si>
  <si>
    <t>112</t>
  </si>
  <si>
    <t>Увеличение стоимости прочих основных средств</t>
  </si>
  <si>
    <t>310000</t>
  </si>
  <si>
    <t>Выполнение государственных полномочий по финансовому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</si>
  <si>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0110075880</t>
  </si>
  <si>
    <t>221000</t>
  </si>
  <si>
    <t>Итого по коду БК (по коду раздела)</t>
  </si>
  <si>
    <t>Руководитель</t>
  </si>
  <si>
    <t>(уполномоченное лицо)</t>
  </si>
  <si>
    <t>заведующая</t>
  </si>
  <si>
    <t>М.П.</t>
  </si>
  <si>
    <t>(должность)</t>
  </si>
  <si>
    <t>(подпись)</t>
  </si>
  <si>
    <t>(расшифровка подписи)</t>
  </si>
  <si>
    <t>Главный бухгалтер</t>
  </si>
  <si>
    <t>И.П. Михалева</t>
  </si>
  <si>
    <t>Исполнитель</t>
  </si>
  <si>
    <t>экономист</t>
  </si>
  <si>
    <t>Оплата жилищно-коммунальных услуг за исключением электроэнергии, в учреждениях дошкольного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</si>
  <si>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011004Г010</t>
  </si>
  <si>
    <t>Коммунальные услуги</t>
  </si>
  <si>
    <t>1003</t>
  </si>
  <si>
    <t>0110075540</t>
  </si>
  <si>
    <t>Социальное обеспечение населения</t>
  </si>
  <si>
    <t>Выполнение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</si>
  <si>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Г.И.Симонова</t>
  </si>
  <si>
    <t>Муниципальное казенное дошкольное образовательное учреждение детский №2 "Солнышко" с.Богучаны</t>
  </si>
  <si>
    <t>МКДОУ детский сад № 2 "Солнышко" с.Богучаны</t>
  </si>
  <si>
    <t>04609410</t>
  </si>
  <si>
    <t>Расшифровка кода</t>
  </si>
  <si>
    <t>год</t>
  </si>
  <si>
    <t xml:space="preserve">Прочие работы, услуги   </t>
  </si>
  <si>
    <t>Медосмотр</t>
  </si>
  <si>
    <t>Итого</t>
  </si>
  <si>
    <t>Увеличение стоимости других материальных запасов</t>
  </si>
  <si>
    <t>Бумага офисная</t>
  </si>
  <si>
    <t>Оплата стоимости проезда в отпуск в соответствии с законодательством</t>
  </si>
  <si>
    <t>Прочие рабоиты, услуги по содержанию имущества</t>
  </si>
  <si>
    <t>Дератизация и дезинсекция</t>
  </si>
  <si>
    <t>Обслуживание средств ОПС</t>
  </si>
  <si>
    <t>Прохождение  мед.осмотра</t>
  </si>
  <si>
    <t>Стиральный порошок, чистящие средства</t>
  </si>
  <si>
    <t>Моющее ср-во для мытья посуды в ассортименте</t>
  </si>
  <si>
    <t>Чистящее средство в ассортименте</t>
  </si>
  <si>
    <t>Чистящее средство для раковин и унитазов в ассортименте</t>
  </si>
  <si>
    <t>Ткань для мытья полов</t>
  </si>
  <si>
    <t>Оплата за пользование услугами Интернета</t>
  </si>
  <si>
    <t>Заведующая д/с №2 "Солнышко" с.Богучаны______________________________Г.И.Симонова</t>
  </si>
  <si>
    <t>Заведующая д/с №2 "Солнышко" с.Богучаны________________________Г.И.Симонова</t>
  </si>
  <si>
    <t>Моющее ср-во для полов</t>
  </si>
  <si>
    <t>квартально</t>
  </si>
  <si>
    <t>май</t>
  </si>
  <si>
    <t>ежемесячно</t>
  </si>
  <si>
    <t>июнь</t>
  </si>
  <si>
    <t>март</t>
  </si>
  <si>
    <t>февраль</t>
  </si>
  <si>
    <t>Н.А.Капленко</t>
  </si>
  <si>
    <t>Санминимум</t>
  </si>
  <si>
    <t>Доместос</t>
  </si>
  <si>
    <t>тетради общая</t>
  </si>
  <si>
    <t>ручки шариковые</t>
  </si>
  <si>
    <t>скобы</t>
  </si>
  <si>
    <t>Финансово-экономическое обоснование на содержание МКДОУ   детский сад  №2 "Солнышко" с.Богучаны на 2020год (краевые субвенции)</t>
  </si>
  <si>
    <t xml:space="preserve"> </t>
  </si>
  <si>
    <t>1-4в</t>
  </si>
  <si>
    <t>Металические шкафы для завхоза</t>
  </si>
  <si>
    <t>Финансово-экономическое обоснование на содержание МКДОУ детский сад №2 "Солнышко" с.Богучаны на 2021год (местный бюджет)</t>
  </si>
  <si>
    <t>ножницы</t>
  </si>
  <si>
    <t>корректор</t>
  </si>
  <si>
    <t>папки</t>
  </si>
  <si>
    <t>карандаши простые</t>
  </si>
  <si>
    <t>маркеры</t>
  </si>
  <si>
    <t>Машинки большие</t>
  </si>
  <si>
    <t xml:space="preserve">Куклы </t>
  </si>
  <si>
    <t>Лего</t>
  </si>
  <si>
    <t>Конструктор</t>
  </si>
  <si>
    <t>Машины военные</t>
  </si>
  <si>
    <t>Матрешка</t>
  </si>
  <si>
    <t>Интерактивная доска с проектором</t>
  </si>
  <si>
    <t>Лимит</t>
  </si>
  <si>
    <t>Откл</t>
  </si>
  <si>
    <t>Код</t>
  </si>
  <si>
    <t>Кол-во</t>
  </si>
  <si>
    <t>Цена</t>
  </si>
  <si>
    <t>Сумма</t>
  </si>
  <si>
    <t>Период</t>
  </si>
  <si>
    <t xml:space="preserve">Оплата льготного проезда в отпуск </t>
  </si>
  <si>
    <t>Обслуживание дублирующего сигнала</t>
  </si>
  <si>
    <t>Ремонт оргтехники</t>
  </si>
  <si>
    <t>Заправка картрижей</t>
  </si>
  <si>
    <t>Измерение сопротивления</t>
  </si>
  <si>
    <t>Обучение пожарной безопасности</t>
  </si>
  <si>
    <t>Вневедомственная охрана (тревожная кнопка)</t>
  </si>
  <si>
    <t>Аттестация педкадров</t>
  </si>
  <si>
    <t>Пеня</t>
  </si>
  <si>
    <t>Строительные материалы для ремонта зданий:</t>
  </si>
  <si>
    <t>Льготный проезд</t>
  </si>
  <si>
    <t>Файлы</t>
  </si>
  <si>
    <t>ИТОГО по краевым субвенциям (АУП)</t>
  </si>
  <si>
    <t>скотч</t>
  </si>
  <si>
    <t>Проезд к месту отпуска и обратно</t>
  </si>
  <si>
    <t>Обслуживание сайта</t>
  </si>
  <si>
    <t>Обучение курсы</t>
  </si>
  <si>
    <t>ВСЕГО краевые субвенции:</t>
  </si>
  <si>
    <t>Телефонная связь</t>
  </si>
  <si>
    <t xml:space="preserve">Прочие услуги по содержанию имущества </t>
  </si>
  <si>
    <t>Ремонт мебели (используемой воспитанниками)</t>
  </si>
  <si>
    <t>Заправка картриджей (используемых педагогическими работниками)</t>
  </si>
  <si>
    <t>Краска</t>
  </si>
  <si>
    <t>Линолеум</t>
  </si>
  <si>
    <t>Мыло</t>
  </si>
  <si>
    <t>Кастрюля нерж.</t>
  </si>
  <si>
    <t>Обслуживание оргтехники</t>
  </si>
  <si>
    <t>Лабораторные исследования</t>
  </si>
  <si>
    <t>ИТОГО по местному бюджету</t>
  </si>
  <si>
    <t xml:space="preserve">                                                             на 2021 г</t>
  </si>
  <si>
    <t>344000</t>
  </si>
  <si>
    <t xml:space="preserve">Увеличение стоимости строительных материалов
</t>
  </si>
  <si>
    <t>Уплата иных платежей</t>
  </si>
  <si>
    <t>853</t>
  </si>
  <si>
    <t>292000</t>
  </si>
  <si>
    <t>Прочая закупка товаров, работ и услуг</t>
  </si>
  <si>
    <t>346000</t>
  </si>
  <si>
    <t>266000</t>
  </si>
  <si>
    <t>Фонд оплаты труда учреждений</t>
  </si>
  <si>
    <t>247</t>
  </si>
  <si>
    <t>214000</t>
  </si>
  <si>
    <t>342000</t>
  </si>
  <si>
    <t>Т.В.Пискунова</t>
  </si>
  <si>
    <t>11 января 2021 г</t>
  </si>
  <si>
    <t>БЮДЖЕТНАЯ СМЕТА НА 2021 ГОД</t>
  </si>
  <si>
    <t>от "11" января 2021 г.</t>
  </si>
  <si>
    <t>"09" января 2021 г.</t>
  </si>
  <si>
    <t>начальник</t>
  </si>
  <si>
    <t>Управления образования администрации Богучанского района</t>
  </si>
  <si>
    <t>Финансово-экономическое обоснование на содержание МКДОУ   детский сад  №2 "Солнышко" с.Богучаны на 2021год (краевые субвенции АУП)</t>
  </si>
  <si>
    <t>Договор</t>
  </si>
  <si>
    <t>Контрагент</t>
  </si>
  <si>
    <t>Остаток</t>
  </si>
  <si>
    <t>Ремонтно-восстановительные работы</t>
  </si>
  <si>
    <t>ИП Воронов ИЛ</t>
  </si>
  <si>
    <t>Вневедомств.</t>
  </si>
  <si>
    <t>ИП Бекишев</t>
  </si>
  <si>
    <t>М-Сервис</t>
  </si>
  <si>
    <t>Корр-ка</t>
  </si>
  <si>
    <t>долг</t>
  </si>
  <si>
    <t>Оплата задолженности 2020 г.</t>
  </si>
  <si>
    <t>Корректировка</t>
  </si>
  <si>
    <t>Поставка входных дверей</t>
  </si>
  <si>
    <t>ИП Халимов МХ</t>
  </si>
  <si>
    <t>спр.№89 от 10.03.2021</t>
  </si>
  <si>
    <t>226 
(КВР 112)</t>
  </si>
  <si>
    <t>226
(КВР 244)</t>
  </si>
  <si>
    <t>Медосмотр первичный (приём на работу)</t>
  </si>
  <si>
    <t>спр.№94 от 11.03.2021</t>
  </si>
  <si>
    <t>Преспектива</t>
  </si>
  <si>
    <t>Перспектива</t>
  </si>
  <si>
    <t>Обучение "Основы здорового питания"</t>
  </si>
  <si>
    <t>спр.№105 от 15.03.2021</t>
  </si>
  <si>
    <t>Чернила для картриджа</t>
  </si>
  <si>
    <t>ИП Ошмарин ЯВ</t>
  </si>
  <si>
    <t>Сервис центр №3, ИП Ошмарин</t>
  </si>
  <si>
    <t>Обучение "Муниципальные и государственные закупки"</t>
  </si>
  <si>
    <t>АНО ДПО ИПГУ</t>
  </si>
  <si>
    <t>где контракт  Горюнова ?</t>
  </si>
  <si>
    <t>Перспектива, АНО ИПГУ</t>
  </si>
  <si>
    <t>спр.№105 от 15.03.2021, спр.177 от 14.04.2021</t>
  </si>
  <si>
    <t>спр.177 от 14.04.2021</t>
  </si>
  <si>
    <t>Ростелеком</t>
  </si>
  <si>
    <t>ИП Ошмарин</t>
  </si>
  <si>
    <t>Центр гигиены</t>
  </si>
  <si>
    <t>ЦРБ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</si>
</sst>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?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rgb="FFFF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/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/>
    <xf numFmtId="0" fontId="0" fillId="0" borderId="0" xfId="0" applyAlignment="1"/>
    <xf numFmtId="0" fontId="7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Font="1" applyAlignment="1"/>
    <xf numFmtId="0" fontId="5" fillId="0" borderId="3" xfId="0" applyFont="1" applyBorder="1"/>
    <xf numFmtId="0" fontId="5" fillId="0" borderId="4" xfId="0" applyFont="1" applyBorder="1"/>
    <xf numFmtId="9" fontId="5" fillId="0" borderId="0" xfId="3" applyFont="1" applyAlignme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Fill="1"/>
    <xf numFmtId="49" fontId="5" fillId="0" borderId="0" xfId="0" applyNumberFormat="1" applyFont="1" applyFill="1"/>
    <xf numFmtId="0" fontId="8" fillId="0" borderId="2" xfId="0" applyFont="1" applyBorder="1"/>
    <xf numFmtId="49" fontId="8" fillId="0" borderId="0" xfId="0" applyNumberFormat="1" applyFont="1"/>
    <xf numFmtId="0" fontId="8" fillId="0" borderId="0" xfId="0" applyFont="1"/>
    <xf numFmtId="0" fontId="5" fillId="0" borderId="0" xfId="0" applyFont="1" applyAlignment="1">
      <alignment horizontal="center" vertical="top"/>
    </xf>
    <xf numFmtId="49" fontId="5" fillId="0" borderId="0" xfId="0" applyNumberFormat="1" applyFont="1"/>
    <xf numFmtId="0" fontId="8" fillId="0" borderId="5" xfId="0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164" fontId="8" fillId="0" borderId="5" xfId="4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8" fillId="0" borderId="5" xfId="0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49" fontId="8" fillId="0" borderId="5" xfId="1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/>
    </xf>
    <xf numFmtId="49" fontId="5" fillId="0" borderId="5" xfId="1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9" fontId="8" fillId="0" borderId="5" xfId="2" applyNumberFormat="1" applyFont="1" applyFill="1" applyBorder="1" applyAlignment="1">
      <alignment horizontal="left" vertical="center" wrapText="1"/>
    </xf>
    <xf numFmtId="164" fontId="5" fillId="0" borderId="5" xfId="4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left" wrapText="1"/>
    </xf>
    <xf numFmtId="49" fontId="5" fillId="0" borderId="5" xfId="1" applyNumberFormat="1" applyFont="1" applyFill="1" applyBorder="1" applyAlignment="1">
      <alignment horizontal="left" vertical="center" wrapText="1"/>
    </xf>
    <xf numFmtId="164" fontId="5" fillId="0" borderId="5" xfId="4" applyFont="1" applyFill="1" applyBorder="1" applyAlignment="1"/>
    <xf numFmtId="166" fontId="8" fillId="0" borderId="5" xfId="2" applyNumberFormat="1" applyFont="1" applyFill="1" applyBorder="1" applyAlignment="1">
      <alignment horizontal="left" vertical="center" wrapText="1"/>
    </xf>
    <xf numFmtId="49" fontId="8" fillId="0" borderId="5" xfId="1" applyNumberFormat="1" applyFont="1" applyFill="1" applyBorder="1" applyAlignment="1">
      <alignment horizontal="left" wrapText="1"/>
    </xf>
    <xf numFmtId="164" fontId="8" fillId="0" borderId="5" xfId="4" applyFont="1" applyFill="1" applyBorder="1" applyAlignment="1">
      <alignment horizontal="left"/>
    </xf>
    <xf numFmtId="0" fontId="8" fillId="0" borderId="5" xfId="1" applyNumberFormat="1" applyFont="1" applyFill="1" applyBorder="1" applyAlignment="1">
      <alignment horizontal="left" vertical="center" wrapText="1"/>
    </xf>
    <xf numFmtId="49" fontId="8" fillId="0" borderId="5" xfId="1" applyNumberFormat="1" applyFont="1" applyFill="1" applyBorder="1" applyAlignment="1">
      <alignment horizontal="center" wrapText="1"/>
    </xf>
    <xf numFmtId="49" fontId="8" fillId="0" borderId="5" xfId="1" applyNumberFormat="1" applyFont="1" applyFill="1" applyBorder="1" applyAlignment="1">
      <alignment horizontal="left" vertical="center" wrapText="1"/>
    </xf>
    <xf numFmtId="49" fontId="8" fillId="0" borderId="6" xfId="1" applyNumberFormat="1" applyFont="1" applyFill="1" applyBorder="1" applyAlignment="1">
      <alignment horizontal="center" vertical="center" wrapText="1"/>
    </xf>
    <xf numFmtId="49" fontId="8" fillId="0" borderId="7" xfId="1" applyNumberFormat="1" applyFont="1" applyFill="1" applyBorder="1" applyAlignment="1">
      <alignment horizontal="center" vertical="center" wrapText="1"/>
    </xf>
    <xf numFmtId="164" fontId="8" fillId="0" borderId="6" xfId="4" applyFont="1" applyFill="1" applyBorder="1" applyAlignment="1">
      <alignment horizontal="center"/>
    </xf>
    <xf numFmtId="49" fontId="8" fillId="0" borderId="6" xfId="1" applyNumberFormat="1" applyFont="1" applyFill="1" applyBorder="1" applyAlignment="1">
      <alignment horizont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164" fontId="5" fillId="0" borderId="6" xfId="4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5" fillId="0" borderId="6" xfId="0" applyNumberFormat="1" applyFont="1" applyFill="1" applyBorder="1" applyAlignment="1"/>
    <xf numFmtId="0" fontId="8" fillId="0" borderId="0" xfId="0" applyFont="1" applyFill="1" applyBorder="1" applyAlignment="1">
      <alignment horizontal="right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5" fillId="0" borderId="2" xfId="0" applyFont="1" applyFill="1" applyBorder="1" applyAlignment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0" fontId="11" fillId="0" borderId="5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165" fontId="3" fillId="0" borderId="5" xfId="4" applyNumberFormat="1" applyFont="1" applyBorder="1" applyAlignment="1">
      <alignment horizontal="right"/>
    </xf>
    <xf numFmtId="165" fontId="12" fillId="0" borderId="5" xfId="4" applyNumberFormat="1" applyFont="1" applyFill="1" applyBorder="1" applyAlignment="1">
      <alignment horizontal="right"/>
    </xf>
    <xf numFmtId="4" fontId="3" fillId="0" borderId="0" xfId="0" applyNumberFormat="1" applyFont="1" applyFill="1"/>
    <xf numFmtId="0" fontId="4" fillId="0" borderId="0" xfId="0" applyFont="1" applyFill="1"/>
    <xf numFmtId="3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5" fontId="3" fillId="0" borderId="5" xfId="4" applyNumberFormat="1" applyFont="1" applyBorder="1" applyAlignment="1">
      <alignment horizontal="center" vertical="center"/>
    </xf>
    <xf numFmtId="4" fontId="3" fillId="0" borderId="0" xfId="4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Fill="1" applyBorder="1" applyAlignment="1">
      <alignment wrapText="1"/>
    </xf>
    <xf numFmtId="165" fontId="4" fillId="0" borderId="5" xfId="4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 wrapText="1"/>
    </xf>
    <xf numFmtId="165" fontId="4" fillId="2" borderId="5" xfId="4" applyNumberFormat="1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0" xfId="0" applyFont="1" applyFill="1"/>
    <xf numFmtId="0" fontId="3" fillId="0" borderId="5" xfId="0" applyFont="1" applyBorder="1"/>
    <xf numFmtId="165" fontId="3" fillId="0" borderId="5" xfId="4" applyNumberFormat="1" applyFont="1" applyBorder="1" applyAlignment="1"/>
    <xf numFmtId="0" fontId="4" fillId="0" borderId="5" xfId="0" applyFont="1" applyBorder="1" applyAlignment="1">
      <alignment wrapText="1"/>
    </xf>
    <xf numFmtId="165" fontId="4" fillId="0" borderId="5" xfId="4" applyNumberFormat="1" applyFont="1" applyBorder="1" applyAlignment="1"/>
    <xf numFmtId="165" fontId="4" fillId="2" borderId="5" xfId="4" applyNumberFormat="1" applyFont="1" applyFill="1" applyBorder="1" applyAlignment="1">
      <alignment wrapText="1"/>
    </xf>
    <xf numFmtId="0" fontId="4" fillId="0" borderId="5" xfId="0" applyFont="1" applyBorder="1"/>
    <xf numFmtId="165" fontId="13" fillId="0" borderId="5" xfId="4" applyNumberFormat="1" applyFont="1" applyBorder="1" applyAlignment="1"/>
    <xf numFmtId="0" fontId="13" fillId="0" borderId="5" xfId="0" applyFont="1" applyBorder="1"/>
    <xf numFmtId="0" fontId="4" fillId="3" borderId="5" xfId="0" applyFont="1" applyFill="1" applyBorder="1" applyAlignment="1">
      <alignment horizontal="center"/>
    </xf>
    <xf numFmtId="165" fontId="3" fillId="0" borderId="5" xfId="4" applyNumberFormat="1" applyFont="1" applyFill="1" applyBorder="1" applyAlignment="1"/>
    <xf numFmtId="4" fontId="3" fillId="0" borderId="0" xfId="0" applyNumberFormat="1" applyFont="1" applyFill="1" applyAlignment="1">
      <alignment horizontal="center"/>
    </xf>
    <xf numFmtId="165" fontId="4" fillId="0" borderId="5" xfId="4" applyNumberFormat="1" applyFont="1" applyFill="1" applyBorder="1" applyAlignment="1"/>
    <xf numFmtId="4" fontId="14" fillId="0" borderId="0" xfId="0" applyNumberFormat="1" applyFont="1" applyFill="1"/>
    <xf numFmtId="4" fontId="4" fillId="0" borderId="0" xfId="0" applyNumberFormat="1" applyFont="1" applyFill="1"/>
    <xf numFmtId="0" fontId="15" fillId="0" borderId="0" xfId="0" applyFont="1" applyFill="1"/>
    <xf numFmtId="0" fontId="15" fillId="0" borderId="0" xfId="0" applyFont="1"/>
    <xf numFmtId="0" fontId="4" fillId="0" borderId="5" xfId="0" applyFont="1" applyFill="1" applyBorder="1" applyAlignment="1">
      <alignment horizontal="center"/>
    </xf>
    <xf numFmtId="4" fontId="3" fillId="0" borderId="0" xfId="0" applyNumberFormat="1" applyFont="1" applyFill="1" applyAlignment="1">
      <alignment horizontal="right"/>
    </xf>
    <xf numFmtId="0" fontId="3" fillId="0" borderId="5" xfId="0" applyFont="1" applyFill="1" applyBorder="1"/>
    <xf numFmtId="165" fontId="4" fillId="0" borderId="5" xfId="4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center" vertical="center"/>
    </xf>
    <xf numFmtId="0" fontId="4" fillId="0" borderId="0" xfId="0" applyFont="1" applyFill="1" applyBorder="1"/>
    <xf numFmtId="4" fontId="3" fillId="0" borderId="0" xfId="4" applyNumberFormat="1" applyFont="1" applyFill="1"/>
    <xf numFmtId="0" fontId="4" fillId="4" borderId="0" xfId="0" applyFont="1" applyFill="1"/>
    <xf numFmtId="165" fontId="4" fillId="0" borderId="0" xfId="4" applyNumberFormat="1" applyFont="1" applyFill="1"/>
    <xf numFmtId="4" fontId="16" fillId="0" borderId="5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0" xfId="0" applyFont="1"/>
    <xf numFmtId="3" fontId="3" fillId="0" borderId="5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4" applyNumberFormat="1" applyFont="1"/>
    <xf numFmtId="0" fontId="15" fillId="0" borderId="5" xfId="0" applyFont="1" applyBorder="1" applyAlignment="1">
      <alignment horizontal="center"/>
    </xf>
    <xf numFmtId="4" fontId="15" fillId="0" borderId="0" xfId="0" applyNumberFormat="1" applyFont="1" applyFill="1"/>
    <xf numFmtId="43" fontId="15" fillId="0" borderId="0" xfId="0" applyNumberFormat="1" applyFont="1" applyFill="1"/>
    <xf numFmtId="0" fontId="3" fillId="0" borderId="5" xfId="0" applyFont="1" applyFill="1" applyBorder="1" applyAlignment="1"/>
    <xf numFmtId="165" fontId="4" fillId="0" borderId="5" xfId="4" applyNumberFormat="1" applyFont="1" applyFill="1" applyBorder="1" applyAlignment="1">
      <alignment horizontal="right"/>
    </xf>
    <xf numFmtId="165" fontId="3" fillId="0" borderId="5" xfId="4" applyNumberFormat="1" applyFont="1" applyFill="1" applyBorder="1" applyAlignment="1">
      <alignment horizontal="right" wrapText="1"/>
    </xf>
    <xf numFmtId="0" fontId="15" fillId="0" borderId="5" xfId="0" applyFont="1" applyBorder="1" applyAlignment="1">
      <alignment wrapText="1"/>
    </xf>
    <xf numFmtId="165" fontId="15" fillId="0" borderId="5" xfId="4" applyNumberFormat="1" applyFont="1" applyBorder="1" applyAlignment="1">
      <alignment horizontal="right"/>
    </xf>
    <xf numFmtId="165" fontId="15" fillId="0" borderId="5" xfId="4" applyNumberFormat="1" applyFont="1" applyFill="1" applyBorder="1" applyAlignment="1"/>
    <xf numFmtId="0" fontId="15" fillId="0" borderId="0" xfId="0" applyFont="1" applyFill="1" applyBorder="1"/>
    <xf numFmtId="0" fontId="16" fillId="0" borderId="5" xfId="0" applyFont="1" applyFill="1" applyBorder="1"/>
    <xf numFmtId="0" fontId="14" fillId="0" borderId="0" xfId="0" applyFont="1" applyFill="1" applyAlignment="1">
      <alignment horizontal="center" vertical="center"/>
    </xf>
    <xf numFmtId="0" fontId="3" fillId="0" borderId="0" xfId="0" applyFont="1"/>
    <xf numFmtId="0" fontId="3" fillId="3" borderId="0" xfId="0" applyFont="1" applyFill="1"/>
    <xf numFmtId="0" fontId="4" fillId="0" borderId="5" xfId="0" applyFont="1" applyBorder="1" applyAlignment="1">
      <alignment horizontal="left" vertical="center"/>
    </xf>
    <xf numFmtId="0" fontId="4" fillId="0" borderId="5" xfId="0" applyFont="1" applyFill="1" applyBorder="1"/>
    <xf numFmtId="0" fontId="4" fillId="0" borderId="0" xfId="0" applyFont="1" applyAlignment="1">
      <alignment horizontal="center" vertical="center"/>
    </xf>
    <xf numFmtId="4" fontId="3" fillId="0" borderId="5" xfId="0" applyNumberFormat="1" applyFont="1" applyBorder="1"/>
    <xf numFmtId="4" fontId="4" fillId="0" borderId="5" xfId="0" applyNumberFormat="1" applyFont="1" applyBorder="1"/>
    <xf numFmtId="4" fontId="4" fillId="0" borderId="5" xfId="0" applyNumberFormat="1" applyFont="1" applyFill="1" applyBorder="1"/>
    <xf numFmtId="4" fontId="4" fillId="0" borderId="0" xfId="0" applyNumberFormat="1" applyFont="1"/>
    <xf numFmtId="0" fontId="3" fillId="0" borderId="5" xfId="0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3" fillId="0" borderId="0" xfId="0" applyFont="1" applyFill="1"/>
    <xf numFmtId="0" fontId="3" fillId="5" borderId="5" xfId="0" applyFont="1" applyFill="1" applyBorder="1"/>
    <xf numFmtId="0" fontId="4" fillId="5" borderId="5" xfId="0" applyFont="1" applyFill="1" applyBorder="1"/>
    <xf numFmtId="4" fontId="4" fillId="0" borderId="0" xfId="0" applyNumberFormat="1" applyFont="1" applyAlignment="1">
      <alignment horizontal="center"/>
    </xf>
    <xf numFmtId="4" fontId="3" fillId="0" borderId="0" xfId="0" applyNumberFormat="1" applyFont="1"/>
    <xf numFmtId="4" fontId="4" fillId="0" borderId="0" xfId="0" applyNumberFormat="1" applyFont="1" applyFill="1" applyAlignment="1">
      <alignment horizontal="center"/>
    </xf>
    <xf numFmtId="4" fontId="3" fillId="5" borderId="5" xfId="0" applyNumberFormat="1" applyFont="1" applyFill="1" applyBorder="1"/>
    <xf numFmtId="0" fontId="15" fillId="0" borderId="5" xfId="0" applyFont="1" applyFill="1" applyBorder="1"/>
    <xf numFmtId="0" fontId="14" fillId="0" borderId="0" xfId="0" applyFont="1" applyFill="1"/>
    <xf numFmtId="0" fontId="15" fillId="0" borderId="0" xfId="0" applyFont="1" applyAlignment="1">
      <alignment horizontal="center"/>
    </xf>
    <xf numFmtId="4" fontId="14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4" fontId="14" fillId="0" borderId="0" xfId="0" applyNumberFormat="1" applyFont="1" applyAlignment="1">
      <alignment horizontal="center"/>
    </xf>
    <xf numFmtId="4" fontId="8" fillId="0" borderId="0" xfId="0" applyNumberFormat="1" applyFont="1" applyFill="1"/>
    <xf numFmtId="0" fontId="3" fillId="0" borderId="5" xfId="0" applyFont="1" applyBorder="1" applyAlignment="1">
      <alignment horizontal="left" vertical="center"/>
    </xf>
    <xf numFmtId="1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" fontId="4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4" fontId="4" fillId="0" borderId="5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 vertical="center"/>
    </xf>
    <xf numFmtId="1" fontId="4" fillId="0" borderId="5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4" fontId="15" fillId="0" borderId="5" xfId="0" applyNumberFormat="1" applyFont="1" applyFill="1" applyBorder="1"/>
    <xf numFmtId="4" fontId="0" fillId="0" borderId="0" xfId="0" applyNumberFormat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4" fontId="1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3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3" fillId="0" borderId="0" xfId="4" applyNumberFormat="1" applyFont="1" applyFill="1" applyBorder="1"/>
    <xf numFmtId="43" fontId="15" fillId="0" borderId="0" xfId="0" applyNumberFormat="1" applyFont="1" applyFill="1" applyBorder="1"/>
    <xf numFmtId="3" fontId="1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1" fontId="3" fillId="5" borderId="5" xfId="0" applyNumberFormat="1" applyFont="1" applyFill="1" applyBorder="1" applyAlignment="1">
      <alignment horizontal="center"/>
    </xf>
    <xf numFmtId="4" fontId="3" fillId="5" borderId="5" xfId="0" applyNumberFormat="1" applyFont="1" applyFill="1" applyBorder="1" applyAlignment="1">
      <alignment horizontal="right"/>
    </xf>
    <xf numFmtId="0" fontId="3" fillId="5" borderId="5" xfId="0" applyFont="1" applyFill="1" applyBorder="1" applyAlignment="1">
      <alignment horizontal="right"/>
    </xf>
    <xf numFmtId="0" fontId="3" fillId="5" borderId="5" xfId="0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center" wrapText="1"/>
    </xf>
    <xf numFmtId="165" fontId="3" fillId="5" borderId="5" xfId="4" applyNumberFormat="1" applyFont="1" applyFill="1" applyBorder="1" applyAlignment="1">
      <alignment horizontal="right" wrapText="1"/>
    </xf>
    <xf numFmtId="4" fontId="3" fillId="6" borderId="0" xfId="0" applyNumberFormat="1" applyFont="1" applyFill="1"/>
    <xf numFmtId="0" fontId="14" fillId="0" borderId="5" xfId="0" applyFont="1" applyBorder="1" applyAlignment="1">
      <alignment horizontal="left" vertical="center"/>
    </xf>
    <xf numFmtId="1" fontId="14" fillId="0" borderId="5" xfId="0" applyNumberFormat="1" applyFont="1" applyBorder="1" applyAlignment="1">
      <alignment horizontal="center"/>
    </xf>
    <xf numFmtId="4" fontId="14" fillId="0" borderId="5" xfId="0" applyNumberFormat="1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4" fillId="0" borderId="0" xfId="0" applyFont="1"/>
    <xf numFmtId="0" fontId="3" fillId="0" borderId="5" xfId="0" applyFont="1" applyFill="1" applyBorder="1" applyAlignment="1">
      <alignment horizontal="center" vertical="center"/>
    </xf>
    <xf numFmtId="0" fontId="4" fillId="0" borderId="23" xfId="0" applyFont="1" applyFill="1" applyBorder="1"/>
    <xf numFmtId="0" fontId="4" fillId="0" borderId="1" xfId="0" applyFont="1" applyFill="1" applyBorder="1"/>
    <xf numFmtId="0" fontId="4" fillId="0" borderId="22" xfId="0" applyFont="1" applyFill="1" applyBorder="1"/>
    <xf numFmtId="0" fontId="4" fillId="0" borderId="25" xfId="0" applyFont="1" applyFill="1" applyBorder="1"/>
    <xf numFmtId="43" fontId="4" fillId="0" borderId="0" xfId="0" applyNumberFormat="1" applyFont="1" applyFill="1" applyBorder="1"/>
    <xf numFmtId="0" fontId="4" fillId="0" borderId="26" xfId="0" applyFont="1" applyFill="1" applyBorder="1"/>
    <xf numFmtId="4" fontId="4" fillId="0" borderId="25" xfId="0" applyNumberFormat="1" applyFont="1" applyFill="1" applyBorder="1"/>
    <xf numFmtId="43" fontId="4" fillId="0" borderId="26" xfId="0" applyNumberFormat="1" applyFont="1" applyFill="1" applyBorder="1"/>
    <xf numFmtId="164" fontId="4" fillId="0" borderId="25" xfId="0" applyNumberFormat="1" applyFont="1" applyFill="1" applyBorder="1"/>
    <xf numFmtId="4" fontId="4" fillId="6" borderId="25" xfId="0" applyNumberFormat="1" applyFont="1" applyFill="1" applyBorder="1"/>
    <xf numFmtId="4" fontId="4" fillId="6" borderId="0" xfId="0" applyNumberFormat="1" applyFont="1" applyFill="1" applyBorder="1"/>
    <xf numFmtId="4" fontId="4" fillId="6" borderId="26" xfId="0" applyNumberFormat="1" applyFont="1" applyFill="1" applyBorder="1"/>
    <xf numFmtId="4" fontId="4" fillId="6" borderId="7" xfId="0" applyNumberFormat="1" applyFont="1" applyFill="1" applyBorder="1"/>
    <xf numFmtId="4" fontId="4" fillId="6" borderId="2" xfId="0" applyNumberFormat="1" applyFont="1" applyFill="1" applyBorder="1"/>
    <xf numFmtId="4" fontId="4" fillId="6" borderId="24" xfId="0" applyNumberFormat="1" applyFont="1" applyFill="1" applyBorder="1"/>
    <xf numFmtId="4" fontId="4" fillId="0" borderId="26" xfId="0" applyNumberFormat="1" applyFont="1" applyFill="1" applyBorder="1"/>
    <xf numFmtId="0" fontId="4" fillId="6" borderId="25" xfId="0" applyFont="1" applyFill="1" applyBorder="1"/>
    <xf numFmtId="43" fontId="4" fillId="6" borderId="0" xfId="0" applyNumberFormat="1" applyFont="1" applyFill="1" applyBorder="1"/>
    <xf numFmtId="0" fontId="3" fillId="0" borderId="5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center" wrapText="1"/>
    </xf>
    <xf numFmtId="4" fontId="4" fillId="0" borderId="0" xfId="0" applyNumberFormat="1" applyFont="1" applyFill="1" applyBorder="1"/>
    <xf numFmtId="165" fontId="4" fillId="0" borderId="5" xfId="4" applyNumberFormat="1" applyFont="1" applyFill="1" applyBorder="1" applyAlignment="1">
      <alignment horizontal="right" wrapText="1"/>
    </xf>
    <xf numFmtId="164" fontId="4" fillId="0" borderId="25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9" fontId="5" fillId="0" borderId="2" xfId="3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16" fillId="0" borderId="9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3" fontId="16" fillId="0" borderId="6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_роспись" xfId="2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ruo/Desktop/&#1056;&#1077;&#1077;&#1089;&#1090;&#1088;%20&#1082;&#1086;&#1085;&#1090;&#1088;&#1072;&#1082;&#1090;&#1072;&#1094;&#1080;&#1080;_&#1084;&#1086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 инфо"/>
      <sheetName val="Контрактация"/>
      <sheetName val="Инфо по учреждениям"/>
      <sheetName val="для ходатайства"/>
    </sheetNames>
    <sheetDataSet>
      <sheetData sheetId="0"/>
      <sheetData sheetId="1">
        <row r="160">
          <cell r="R160">
            <v>176276.72999999998</v>
          </cell>
          <cell r="S160">
            <v>119904.95999999999</v>
          </cell>
          <cell r="T160">
            <v>53904.959999999999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B1:N24"/>
  <sheetViews>
    <sheetView zoomScaleNormal="100" workbookViewId="0">
      <selection activeCell="B7" sqref="B7:H7"/>
    </sheetView>
  </sheetViews>
  <sheetFormatPr defaultRowHeight="15.75" x14ac:dyDescent="0.25"/>
  <cols>
    <col min="1" max="1" width="4.42578125" style="1" customWidth="1"/>
    <col min="2" max="2" width="9.140625" style="1"/>
    <col min="3" max="3" width="14.85546875" style="1" customWidth="1"/>
    <col min="4" max="4" width="19.28515625" style="1" customWidth="1"/>
    <col min="5" max="5" width="9.28515625" style="1" customWidth="1"/>
    <col min="6" max="6" width="10.7109375" style="1" customWidth="1"/>
    <col min="7" max="7" width="10.28515625" style="1" customWidth="1"/>
    <col min="8" max="8" width="12.140625" style="1" customWidth="1"/>
    <col min="9" max="9" width="10.42578125" style="1" customWidth="1"/>
    <col min="10" max="10" width="10.140625" style="1" customWidth="1"/>
    <col min="11" max="11" width="10.5703125" style="1" customWidth="1"/>
    <col min="12" max="12" width="8.42578125" style="1" customWidth="1"/>
    <col min="13" max="13" width="9.140625" style="1"/>
    <col min="14" max="14" width="10.7109375" style="1" customWidth="1"/>
    <col min="15" max="16384" width="9.140625" style="1"/>
  </cols>
  <sheetData>
    <row r="1" spans="2:14" ht="55.5" customHeight="1" x14ac:dyDescent="0.25">
      <c r="J1" s="233" t="s">
        <v>1</v>
      </c>
      <c r="K1" s="233"/>
      <c r="L1" s="233"/>
      <c r="M1" s="233"/>
      <c r="N1" s="233"/>
    </row>
    <row r="2" spans="2:14" ht="18.75" customHeight="1" x14ac:dyDescent="0.25"/>
    <row r="3" spans="2:14" ht="18" customHeight="1" x14ac:dyDescent="0.25">
      <c r="B3" s="234"/>
      <c r="C3" s="234"/>
      <c r="D3" s="234"/>
      <c r="E3" s="234"/>
      <c r="F3" s="234"/>
      <c r="G3" s="234"/>
      <c r="H3" s="2"/>
      <c r="J3" s="235" t="s">
        <v>2</v>
      </c>
      <c r="K3" s="235"/>
      <c r="L3" s="235"/>
      <c r="M3" s="235"/>
      <c r="N3" s="235"/>
    </row>
    <row r="4" spans="2:14" ht="12" customHeight="1" x14ac:dyDescent="0.25">
      <c r="B4" s="232"/>
      <c r="C4" s="232"/>
      <c r="D4" s="232"/>
      <c r="E4" s="232"/>
      <c r="F4" s="232"/>
      <c r="G4" s="232"/>
      <c r="H4" s="232"/>
      <c r="J4" s="236" t="s">
        <v>203</v>
      </c>
      <c r="K4" s="236"/>
      <c r="L4" s="236"/>
      <c r="M4" s="236"/>
      <c r="N4" s="236"/>
    </row>
    <row r="5" spans="2:14" ht="9.75" customHeight="1" x14ac:dyDescent="0.25">
      <c r="B5" s="237"/>
      <c r="C5" s="237"/>
      <c r="D5" s="237"/>
      <c r="E5" s="237"/>
      <c r="F5" s="237"/>
      <c r="G5" s="237"/>
      <c r="H5" s="237"/>
      <c r="K5" s="4" t="s">
        <v>3</v>
      </c>
      <c r="L5" s="4"/>
      <c r="M5" s="4"/>
      <c r="N5" s="4"/>
    </row>
    <row r="6" spans="2:14" x14ac:dyDescent="0.25">
      <c r="B6" s="3"/>
      <c r="C6" s="3"/>
      <c r="D6" s="3"/>
      <c r="E6" s="3"/>
      <c r="F6" s="3"/>
      <c r="G6" s="3"/>
      <c r="H6" s="238" t="s">
        <v>204</v>
      </c>
      <c r="I6" s="238"/>
      <c r="J6" s="238"/>
      <c r="K6" s="238"/>
      <c r="L6" s="238"/>
      <c r="M6" s="238"/>
      <c r="N6" s="238"/>
    </row>
    <row r="7" spans="2:14" ht="9.75" customHeight="1" x14ac:dyDescent="0.25">
      <c r="B7" s="237"/>
      <c r="C7" s="237"/>
      <c r="D7" s="237"/>
      <c r="E7" s="237"/>
      <c r="F7" s="237"/>
      <c r="G7" s="237"/>
      <c r="H7" s="237"/>
      <c r="K7" s="4" t="s">
        <v>5</v>
      </c>
      <c r="L7" s="4"/>
      <c r="M7" s="4"/>
      <c r="N7" s="4"/>
    </row>
    <row r="8" spans="2:14" ht="17.25" customHeight="1" x14ac:dyDescent="0.25">
      <c r="B8" s="232"/>
      <c r="C8" s="232"/>
      <c r="D8" s="232"/>
      <c r="E8" s="232"/>
      <c r="F8" s="232"/>
      <c r="G8" s="232"/>
      <c r="H8" s="232"/>
      <c r="J8" s="5"/>
      <c r="K8" s="6"/>
      <c r="L8" s="239" t="s">
        <v>126</v>
      </c>
      <c r="M8" s="239"/>
      <c r="N8" s="239"/>
    </row>
    <row r="9" spans="2:14" ht="12" customHeight="1" x14ac:dyDescent="0.25">
      <c r="B9" s="240"/>
      <c r="C9" s="240"/>
      <c r="D9" s="240"/>
      <c r="E9" s="240"/>
      <c r="F9" s="240"/>
      <c r="G9" s="240"/>
      <c r="H9" s="7"/>
      <c r="I9" s="8"/>
      <c r="J9" s="9" t="s">
        <v>6</v>
      </c>
      <c r="K9" s="9"/>
      <c r="L9" s="9"/>
      <c r="M9" s="9"/>
      <c r="N9" s="9"/>
    </row>
    <row r="10" spans="2:14" x14ac:dyDescent="0.25">
      <c r="B10" s="232"/>
      <c r="C10" s="232"/>
      <c r="D10" s="232"/>
      <c r="E10" s="232"/>
      <c r="F10" s="232"/>
      <c r="G10" s="232"/>
      <c r="H10" s="232"/>
      <c r="J10" s="10" t="s">
        <v>202</v>
      </c>
      <c r="K10" s="10"/>
      <c r="L10" s="10"/>
      <c r="M10" s="10"/>
      <c r="N10" s="11"/>
    </row>
    <row r="11" spans="2:14" ht="11.25" customHeight="1" x14ac:dyDescent="0.25"/>
    <row r="12" spans="2:14" ht="13.5" customHeight="1" thickBot="1" x14ac:dyDescent="0.3">
      <c r="B12" s="12"/>
      <c r="C12" s="12"/>
      <c r="D12" s="12"/>
      <c r="E12" s="12"/>
      <c r="F12" s="12"/>
      <c r="G12" s="12"/>
      <c r="H12" s="12"/>
      <c r="I12" s="12"/>
      <c r="J12" s="13"/>
      <c r="K12" s="13"/>
      <c r="L12" s="14"/>
      <c r="M12" s="241" t="s">
        <v>7</v>
      </c>
      <c r="N12" s="242"/>
    </row>
    <row r="13" spans="2:14" ht="15.75" customHeight="1" x14ac:dyDescent="0.25">
      <c r="B13" s="243" t="s">
        <v>200</v>
      </c>
      <c r="C13" s="243"/>
      <c r="D13" s="243"/>
      <c r="E13" s="243"/>
      <c r="F13" s="243"/>
      <c r="G13" s="243"/>
      <c r="H13" s="243"/>
      <c r="I13" s="243"/>
      <c r="J13" s="243"/>
      <c r="K13" s="244" t="s">
        <v>8</v>
      </c>
      <c r="L13" s="245"/>
      <c r="M13" s="246" t="s">
        <v>9</v>
      </c>
      <c r="N13" s="247"/>
    </row>
    <row r="14" spans="2:14" ht="12.75" customHeight="1" x14ac:dyDescent="0.25">
      <c r="B14" s="248" t="s">
        <v>201</v>
      </c>
      <c r="C14" s="248"/>
      <c r="D14" s="248"/>
      <c r="E14" s="248"/>
      <c r="F14" s="248"/>
      <c r="G14" s="248"/>
      <c r="H14" s="248"/>
      <c r="I14" s="248"/>
      <c r="J14" s="248"/>
      <c r="K14" s="244" t="s">
        <v>10</v>
      </c>
      <c r="L14" s="245"/>
      <c r="M14" s="249">
        <v>44207</v>
      </c>
      <c r="N14" s="250"/>
    </row>
    <row r="15" spans="2:14" ht="12.75" customHeight="1" x14ac:dyDescent="0.25">
      <c r="B15" s="12"/>
      <c r="C15" s="12"/>
      <c r="D15" s="12"/>
      <c r="E15" s="12"/>
      <c r="F15" s="12"/>
      <c r="G15" s="12"/>
      <c r="H15" s="12"/>
      <c r="I15" s="12"/>
      <c r="J15" s="13"/>
      <c r="K15" s="244" t="s">
        <v>11</v>
      </c>
      <c r="L15" s="245"/>
      <c r="M15" s="251">
        <v>58796207</v>
      </c>
      <c r="N15" s="250"/>
    </row>
    <row r="16" spans="2:14" x14ac:dyDescent="0.25">
      <c r="B16" s="15" t="s">
        <v>12</v>
      </c>
      <c r="C16" s="15"/>
      <c r="D16" s="15"/>
      <c r="E16" s="252" t="s">
        <v>97</v>
      </c>
      <c r="F16" s="252"/>
      <c r="G16" s="252"/>
      <c r="H16" s="252"/>
      <c r="I16" s="252"/>
      <c r="J16" s="15"/>
      <c r="K16" s="244" t="s">
        <v>13</v>
      </c>
      <c r="L16" s="245"/>
      <c r="M16" s="16"/>
      <c r="N16" s="17"/>
    </row>
    <row r="17" spans="2:14" x14ac:dyDescent="0.25">
      <c r="B17" s="18" t="s">
        <v>14</v>
      </c>
      <c r="C17" s="18"/>
      <c r="D17" s="18"/>
      <c r="E17" s="253" t="s">
        <v>4</v>
      </c>
      <c r="F17" s="253"/>
      <c r="G17" s="253"/>
      <c r="H17" s="253"/>
      <c r="I17" s="253"/>
      <c r="J17" s="18"/>
      <c r="K17" s="244" t="s">
        <v>15</v>
      </c>
      <c r="L17" s="245"/>
      <c r="M17" s="251">
        <v>875</v>
      </c>
      <c r="N17" s="250"/>
    </row>
    <row r="18" spans="2:14" x14ac:dyDescent="0.25">
      <c r="B18" s="15" t="s">
        <v>16</v>
      </c>
      <c r="C18" s="15"/>
      <c r="D18" s="15"/>
      <c r="E18" s="252" t="s">
        <v>17</v>
      </c>
      <c r="F18" s="252"/>
      <c r="G18" s="252"/>
      <c r="H18" s="252"/>
      <c r="I18" s="252"/>
      <c r="J18" s="15"/>
      <c r="K18" s="244" t="s">
        <v>18</v>
      </c>
      <c r="L18" s="245"/>
      <c r="M18" s="256" t="s">
        <v>98</v>
      </c>
      <c r="N18" s="257"/>
    </row>
    <row r="19" spans="2:14" x14ac:dyDescent="0.25">
      <c r="B19" s="15" t="s">
        <v>19</v>
      </c>
      <c r="C19" s="15"/>
      <c r="D19" s="15"/>
      <c r="E19" s="258" t="s">
        <v>20</v>
      </c>
      <c r="F19" s="258"/>
      <c r="G19" s="258"/>
      <c r="H19" s="258"/>
      <c r="I19" s="258"/>
      <c r="J19" s="14"/>
      <c r="K19" s="244" t="s">
        <v>21</v>
      </c>
      <c r="L19" s="245"/>
      <c r="M19" s="251">
        <v>383</v>
      </c>
      <c r="N19" s="250"/>
    </row>
    <row r="20" spans="2:14" ht="16.5" thickBot="1" x14ac:dyDescent="0.3">
      <c r="B20" s="19"/>
      <c r="C20" s="19"/>
      <c r="D20" s="15"/>
      <c r="E20" s="15"/>
      <c r="F20" s="15"/>
      <c r="G20" s="15"/>
      <c r="H20" s="15"/>
      <c r="I20" s="19"/>
      <c r="J20" s="14"/>
      <c r="K20" s="244" t="s">
        <v>22</v>
      </c>
      <c r="L20" s="245"/>
      <c r="M20" s="254"/>
      <c r="N20" s="255"/>
    </row>
    <row r="21" spans="2:14" ht="10.5" customHeight="1" x14ac:dyDescent="0.25">
      <c r="B21" s="20"/>
      <c r="C21" s="20"/>
      <c r="D21" s="9"/>
      <c r="E21" s="9"/>
      <c r="F21" s="9"/>
      <c r="G21" s="9"/>
      <c r="H21" s="9"/>
      <c r="I21" s="20"/>
      <c r="J21" s="21"/>
      <c r="K21" s="22"/>
      <c r="L21" s="22"/>
    </row>
    <row r="22" spans="2:14" ht="11.25" customHeight="1" x14ac:dyDescent="0.25">
      <c r="B22" s="20"/>
      <c r="C22" s="20"/>
      <c r="D22" s="20"/>
      <c r="E22" s="20"/>
      <c r="F22" s="20"/>
      <c r="G22" s="20"/>
      <c r="H22" s="20"/>
      <c r="I22" s="20"/>
      <c r="J22" s="23"/>
      <c r="K22" s="2"/>
    </row>
    <row r="23" spans="2:14" ht="11.25" customHeight="1" x14ac:dyDescent="0.25"/>
    <row r="24" spans="2:14" x14ac:dyDescent="0.2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</sheetData>
  <mergeCells count="34">
    <mergeCell ref="K20:L20"/>
    <mergeCell ref="M20:N20"/>
    <mergeCell ref="E18:I18"/>
    <mergeCell ref="K18:L18"/>
    <mergeCell ref="M18:N18"/>
    <mergeCell ref="E19:I19"/>
    <mergeCell ref="K19:L19"/>
    <mergeCell ref="M19:N19"/>
    <mergeCell ref="K15:L15"/>
    <mergeCell ref="M15:N15"/>
    <mergeCell ref="E16:I16"/>
    <mergeCell ref="K16:L16"/>
    <mergeCell ref="E17:I17"/>
    <mergeCell ref="K17:L17"/>
    <mergeCell ref="M17:N17"/>
    <mergeCell ref="M12:N12"/>
    <mergeCell ref="B13:J13"/>
    <mergeCell ref="K13:L13"/>
    <mergeCell ref="M13:N13"/>
    <mergeCell ref="B14:J14"/>
    <mergeCell ref="K14:L14"/>
    <mergeCell ref="M14:N14"/>
    <mergeCell ref="B10:H10"/>
    <mergeCell ref="J1:N1"/>
    <mergeCell ref="B3:G3"/>
    <mergeCell ref="J3:N3"/>
    <mergeCell ref="B4:H4"/>
    <mergeCell ref="J4:N4"/>
    <mergeCell ref="B5:H5"/>
    <mergeCell ref="H6:N6"/>
    <mergeCell ref="B7:H7"/>
    <mergeCell ref="B8:H8"/>
    <mergeCell ref="L8:N8"/>
    <mergeCell ref="B9:G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L70"/>
  <sheetViews>
    <sheetView zoomScaleNormal="100" workbookViewId="0">
      <selection activeCell="A15" sqref="A15"/>
    </sheetView>
  </sheetViews>
  <sheetFormatPr defaultRowHeight="12.75" x14ac:dyDescent="0.2"/>
  <cols>
    <col min="1" max="1" width="50.28515625" style="12" customWidth="1"/>
    <col min="2" max="2" width="9.140625" style="31"/>
    <col min="3" max="3" width="9.140625" style="12"/>
    <col min="4" max="4" width="10.7109375" style="12" customWidth="1"/>
    <col min="5" max="5" width="11.7109375" style="12" customWidth="1"/>
    <col min="6" max="6" width="10.85546875" style="12" customWidth="1"/>
    <col min="7" max="7" width="10.140625" style="12" customWidth="1"/>
    <col min="8" max="9" width="14.42578125" style="12" customWidth="1"/>
    <col min="10" max="10" width="9.140625" style="12"/>
    <col min="11" max="11" width="22.140625" style="12" customWidth="1"/>
    <col min="12" max="12" width="21.140625" style="12" customWidth="1"/>
    <col min="13" max="16384" width="9.140625" style="12"/>
  </cols>
  <sheetData>
    <row r="1" spans="1:12" s="25" customFormat="1" x14ac:dyDescent="0.2">
      <c r="B1" s="26"/>
    </row>
    <row r="2" spans="1:12" s="29" customFormat="1" x14ac:dyDescent="0.2">
      <c r="A2" s="27" t="s">
        <v>23</v>
      </c>
      <c r="B2" s="28"/>
    </row>
    <row r="3" spans="1:12" x14ac:dyDescent="0.2">
      <c r="A3" s="30" t="s">
        <v>24</v>
      </c>
    </row>
    <row r="5" spans="1:12" x14ac:dyDescent="0.2">
      <c r="A5" s="259" t="s">
        <v>25</v>
      </c>
      <c r="B5" s="259"/>
      <c r="C5" s="259"/>
      <c r="D5" s="259"/>
      <c r="E5" s="259"/>
      <c r="F5" s="259"/>
      <c r="G5" s="259"/>
      <c r="H5" s="259"/>
      <c r="I5" s="259"/>
    </row>
    <row r="6" spans="1:12" x14ac:dyDescent="0.2">
      <c r="A6" s="248" t="s">
        <v>185</v>
      </c>
      <c r="B6" s="248"/>
      <c r="C6" s="248"/>
      <c r="D6" s="248"/>
      <c r="E6" s="248"/>
      <c r="F6" s="248"/>
      <c r="G6" s="248"/>
    </row>
    <row r="7" spans="1:12" x14ac:dyDescent="0.2">
      <c r="A7" s="29" t="s">
        <v>26</v>
      </c>
    </row>
    <row r="8" spans="1:12" s="29" customFormat="1" ht="13.5" customHeight="1" x14ac:dyDescent="0.2">
      <c r="A8" s="260" t="s">
        <v>27</v>
      </c>
      <c r="B8" s="261" t="s">
        <v>28</v>
      </c>
      <c r="C8" s="262" t="s">
        <v>29</v>
      </c>
      <c r="D8" s="262"/>
      <c r="E8" s="262"/>
      <c r="F8" s="262"/>
      <c r="G8" s="262"/>
      <c r="H8" s="260" t="s">
        <v>30</v>
      </c>
      <c r="I8" s="260"/>
    </row>
    <row r="9" spans="1:12" s="29" customFormat="1" ht="12.75" customHeight="1" x14ac:dyDescent="0.2">
      <c r="A9" s="260"/>
      <c r="B9" s="261"/>
      <c r="C9" s="263" t="s">
        <v>31</v>
      </c>
      <c r="D9" s="263" t="s">
        <v>32</v>
      </c>
      <c r="E9" s="263" t="s">
        <v>33</v>
      </c>
      <c r="F9" s="263" t="s">
        <v>34</v>
      </c>
      <c r="G9" s="260" t="s">
        <v>35</v>
      </c>
      <c r="H9" s="260"/>
      <c r="I9" s="260"/>
    </row>
    <row r="10" spans="1:12" s="29" customFormat="1" ht="17.25" customHeight="1" x14ac:dyDescent="0.2">
      <c r="A10" s="260"/>
      <c r="B10" s="261"/>
      <c r="C10" s="263"/>
      <c r="D10" s="263"/>
      <c r="E10" s="263"/>
      <c r="F10" s="263"/>
      <c r="G10" s="260"/>
      <c r="H10" s="32" t="s">
        <v>36</v>
      </c>
      <c r="I10" s="32" t="s">
        <v>37</v>
      </c>
    </row>
    <row r="11" spans="1:12" s="29" customFormat="1" ht="12.75" customHeight="1" x14ac:dyDescent="0.2">
      <c r="A11" s="32">
        <v>1</v>
      </c>
      <c r="B11" s="33">
        <v>2</v>
      </c>
      <c r="C11" s="32">
        <v>3</v>
      </c>
      <c r="D11" s="32">
        <v>4</v>
      </c>
      <c r="E11" s="32">
        <v>5</v>
      </c>
      <c r="F11" s="32">
        <v>6</v>
      </c>
      <c r="G11" s="32">
        <v>7</v>
      </c>
      <c r="H11" s="262">
        <v>8</v>
      </c>
      <c r="I11" s="262"/>
    </row>
    <row r="12" spans="1:12" s="25" customFormat="1" ht="45.75" customHeight="1" x14ac:dyDescent="0.2">
      <c r="A12" s="43" t="s">
        <v>96</v>
      </c>
      <c r="B12" s="44"/>
      <c r="C12" s="45"/>
      <c r="D12" s="45"/>
      <c r="E12" s="45"/>
      <c r="F12" s="45"/>
      <c r="G12" s="45"/>
      <c r="H12" s="34">
        <f>H13+H35</f>
        <v>18602322</v>
      </c>
      <c r="I12" s="34">
        <f>I13+I35</f>
        <v>18602322</v>
      </c>
    </row>
    <row r="13" spans="1:12" s="25" customFormat="1" ht="45.75" customHeight="1" x14ac:dyDescent="0.2">
      <c r="A13" s="46" t="s">
        <v>38</v>
      </c>
      <c r="B13" s="38" t="s">
        <v>39</v>
      </c>
      <c r="C13" s="39">
        <v>875</v>
      </c>
      <c r="D13" s="45"/>
      <c r="E13" s="45"/>
      <c r="F13" s="45"/>
      <c r="G13" s="45"/>
      <c r="H13" s="47">
        <f>H15+H24+H27+H31+H33+H29</f>
        <v>8888650</v>
      </c>
      <c r="I13" s="47">
        <f>I15+I24+I27+I31+I33+I29</f>
        <v>8888650</v>
      </c>
    </row>
    <row r="14" spans="1:12" s="36" customFormat="1" ht="12.75" customHeight="1" x14ac:dyDescent="0.2">
      <c r="A14" s="41" t="s">
        <v>40</v>
      </c>
      <c r="B14" s="38" t="s">
        <v>39</v>
      </c>
      <c r="C14" s="39">
        <v>875</v>
      </c>
      <c r="D14" s="38" t="s">
        <v>41</v>
      </c>
      <c r="E14" s="39"/>
      <c r="F14" s="39"/>
      <c r="G14" s="39"/>
      <c r="H14" s="34"/>
      <c r="I14" s="34"/>
    </row>
    <row r="15" spans="1:12" s="36" customFormat="1" ht="102" customHeight="1" x14ac:dyDescent="0.2">
      <c r="A15" s="48" t="s">
        <v>42</v>
      </c>
      <c r="B15" s="38" t="s">
        <v>39</v>
      </c>
      <c r="C15" s="39">
        <v>875</v>
      </c>
      <c r="D15" s="38" t="s">
        <v>41</v>
      </c>
      <c r="E15" s="38" t="s">
        <v>43</v>
      </c>
      <c r="F15" s="39"/>
      <c r="G15" s="39"/>
      <c r="H15" s="34">
        <f>SUM(H16:H23)</f>
        <v>3901050</v>
      </c>
      <c r="I15" s="34">
        <f>SUM(I16:I23)</f>
        <v>3901050</v>
      </c>
      <c r="K15" s="166"/>
      <c r="L15" s="166"/>
    </row>
    <row r="16" spans="1:12" s="25" customFormat="1" ht="12.75" customHeight="1" x14ac:dyDescent="0.2">
      <c r="A16" s="49" t="s">
        <v>44</v>
      </c>
      <c r="B16" s="44" t="s">
        <v>39</v>
      </c>
      <c r="C16" s="45">
        <v>875</v>
      </c>
      <c r="D16" s="44" t="s">
        <v>41</v>
      </c>
      <c r="E16" s="42" t="s">
        <v>43</v>
      </c>
      <c r="F16" s="42" t="s">
        <v>45</v>
      </c>
      <c r="G16" s="42" t="s">
        <v>46</v>
      </c>
      <c r="H16" s="50">
        <v>775000</v>
      </c>
      <c r="I16" s="50">
        <f>H16</f>
        <v>775000</v>
      </c>
      <c r="K16" s="166"/>
      <c r="L16" s="166"/>
    </row>
    <row r="17" spans="1:12" s="25" customFormat="1" ht="12.75" customHeight="1" x14ac:dyDescent="0.2">
      <c r="A17" s="49" t="s">
        <v>47</v>
      </c>
      <c r="B17" s="44" t="s">
        <v>39</v>
      </c>
      <c r="C17" s="45">
        <v>875</v>
      </c>
      <c r="D17" s="44" t="s">
        <v>41</v>
      </c>
      <c r="E17" s="42" t="s">
        <v>43</v>
      </c>
      <c r="F17" s="42" t="s">
        <v>48</v>
      </c>
      <c r="G17" s="42" t="s">
        <v>49</v>
      </c>
      <c r="H17" s="47">
        <v>234050</v>
      </c>
      <c r="I17" s="50">
        <f t="shared" ref="I17:I23" si="0">H17</f>
        <v>234050</v>
      </c>
      <c r="K17" s="166"/>
      <c r="L17" s="166"/>
    </row>
    <row r="18" spans="1:12" s="25" customFormat="1" ht="12.75" customHeight="1" x14ac:dyDescent="0.2">
      <c r="A18" s="49" t="s">
        <v>194</v>
      </c>
      <c r="B18" s="44" t="s">
        <v>39</v>
      </c>
      <c r="C18" s="45">
        <v>875</v>
      </c>
      <c r="D18" s="44" t="s">
        <v>41</v>
      </c>
      <c r="E18" s="42" t="s">
        <v>43</v>
      </c>
      <c r="F18" s="42" t="s">
        <v>45</v>
      </c>
      <c r="G18" s="42" t="s">
        <v>193</v>
      </c>
      <c r="H18" s="47">
        <v>10000</v>
      </c>
      <c r="I18" s="50">
        <f t="shared" si="0"/>
        <v>10000</v>
      </c>
      <c r="K18" s="166"/>
      <c r="L18" s="166"/>
    </row>
    <row r="19" spans="1:12" s="25" customFormat="1" ht="12.75" customHeight="1" x14ac:dyDescent="0.2">
      <c r="A19" s="49" t="s">
        <v>50</v>
      </c>
      <c r="B19" s="44" t="s">
        <v>39</v>
      </c>
      <c r="C19" s="45">
        <v>875</v>
      </c>
      <c r="D19" s="44" t="s">
        <v>41</v>
      </c>
      <c r="E19" s="42" t="s">
        <v>43</v>
      </c>
      <c r="F19" s="42" t="s">
        <v>51</v>
      </c>
      <c r="G19" s="42" t="s">
        <v>52</v>
      </c>
      <c r="H19" s="47">
        <v>150000</v>
      </c>
      <c r="I19" s="50">
        <f t="shared" si="0"/>
        <v>150000</v>
      </c>
      <c r="K19" s="166"/>
      <c r="L19" s="166"/>
    </row>
    <row r="20" spans="1:12" s="25" customFormat="1" ht="12.75" customHeight="1" x14ac:dyDescent="0.2">
      <c r="A20" s="49" t="s">
        <v>53</v>
      </c>
      <c r="B20" s="44" t="s">
        <v>39</v>
      </c>
      <c r="C20" s="45">
        <v>875</v>
      </c>
      <c r="D20" s="44" t="s">
        <v>41</v>
      </c>
      <c r="E20" s="42" t="s">
        <v>43</v>
      </c>
      <c r="F20" s="42" t="s">
        <v>51</v>
      </c>
      <c r="G20" s="42" t="s">
        <v>54</v>
      </c>
      <c r="H20" s="47">
        <v>85000</v>
      </c>
      <c r="I20" s="50">
        <f t="shared" si="0"/>
        <v>85000</v>
      </c>
      <c r="K20" s="166"/>
      <c r="L20" s="166"/>
    </row>
    <row r="21" spans="1:12" s="25" customFormat="1" ht="12.75" customHeight="1" x14ac:dyDescent="0.2">
      <c r="A21" s="49" t="s">
        <v>187</v>
      </c>
      <c r="B21" s="44" t="s">
        <v>39</v>
      </c>
      <c r="C21" s="45">
        <v>875</v>
      </c>
      <c r="D21" s="44" t="s">
        <v>41</v>
      </c>
      <c r="E21" s="42" t="s">
        <v>43</v>
      </c>
      <c r="F21" s="42" t="s">
        <v>51</v>
      </c>
      <c r="G21" s="42" t="s">
        <v>186</v>
      </c>
      <c r="H21" s="47">
        <v>2620000</v>
      </c>
      <c r="I21" s="50">
        <f t="shared" si="0"/>
        <v>2620000</v>
      </c>
      <c r="K21" s="166"/>
      <c r="L21" s="166"/>
    </row>
    <row r="22" spans="1:12" s="25" customFormat="1" ht="12.75" customHeight="1" x14ac:dyDescent="0.2">
      <c r="A22" s="49" t="s">
        <v>191</v>
      </c>
      <c r="B22" s="44" t="s">
        <v>39</v>
      </c>
      <c r="C22" s="45">
        <v>875</v>
      </c>
      <c r="D22" s="44" t="s">
        <v>41</v>
      </c>
      <c r="E22" s="42" t="s">
        <v>43</v>
      </c>
      <c r="F22" s="42" t="s">
        <v>51</v>
      </c>
      <c r="G22" s="42" t="s">
        <v>192</v>
      </c>
      <c r="H22" s="47">
        <v>25000</v>
      </c>
      <c r="I22" s="50">
        <f t="shared" si="0"/>
        <v>25000</v>
      </c>
      <c r="K22" s="166"/>
      <c r="L22" s="166"/>
    </row>
    <row r="23" spans="1:12" s="25" customFormat="1" ht="12.75" customHeight="1" x14ac:dyDescent="0.2">
      <c r="A23" s="49" t="s">
        <v>188</v>
      </c>
      <c r="B23" s="44" t="s">
        <v>39</v>
      </c>
      <c r="C23" s="45">
        <v>875</v>
      </c>
      <c r="D23" s="44" t="s">
        <v>41</v>
      </c>
      <c r="E23" s="42" t="s">
        <v>43</v>
      </c>
      <c r="F23" s="42" t="s">
        <v>189</v>
      </c>
      <c r="G23" s="42" t="s">
        <v>190</v>
      </c>
      <c r="H23" s="47">
        <v>2000</v>
      </c>
      <c r="I23" s="50">
        <f t="shared" si="0"/>
        <v>2000</v>
      </c>
      <c r="K23" s="166"/>
      <c r="L23" s="166"/>
    </row>
    <row r="24" spans="1:12" s="35" customFormat="1" ht="145.5" customHeight="1" x14ac:dyDescent="0.2">
      <c r="A24" s="51" t="s">
        <v>56</v>
      </c>
      <c r="B24" s="38" t="s">
        <v>39</v>
      </c>
      <c r="C24" s="39">
        <v>875</v>
      </c>
      <c r="D24" s="38" t="s">
        <v>41</v>
      </c>
      <c r="E24" s="52" t="s">
        <v>57</v>
      </c>
      <c r="F24" s="41"/>
      <c r="G24" s="41"/>
      <c r="H24" s="53">
        <f>SUM(H25:H26)</f>
        <v>1692600</v>
      </c>
      <c r="I24" s="53">
        <f>SUM(I25:I26)</f>
        <v>1692600</v>
      </c>
      <c r="K24" s="166"/>
      <c r="L24" s="166"/>
    </row>
    <row r="25" spans="1:12" s="25" customFormat="1" ht="12.75" customHeight="1" x14ac:dyDescent="0.2">
      <c r="A25" s="49" t="s">
        <v>44</v>
      </c>
      <c r="B25" s="44" t="s">
        <v>39</v>
      </c>
      <c r="C25" s="45">
        <v>875</v>
      </c>
      <c r="D25" s="44" t="s">
        <v>41</v>
      </c>
      <c r="E25" s="44" t="s">
        <v>57</v>
      </c>
      <c r="F25" s="45">
        <v>111</v>
      </c>
      <c r="G25" s="45">
        <v>211000</v>
      </c>
      <c r="H25" s="47">
        <v>1300000</v>
      </c>
      <c r="I25" s="47">
        <f>H25</f>
        <v>1300000</v>
      </c>
      <c r="K25" s="166"/>
      <c r="L25" s="166"/>
    </row>
    <row r="26" spans="1:12" s="25" customFormat="1" ht="12.75" customHeight="1" x14ac:dyDescent="0.2">
      <c r="A26" s="49" t="s">
        <v>47</v>
      </c>
      <c r="B26" s="44" t="s">
        <v>39</v>
      </c>
      <c r="C26" s="45">
        <v>875</v>
      </c>
      <c r="D26" s="44" t="s">
        <v>41</v>
      </c>
      <c r="E26" s="44" t="s">
        <v>57</v>
      </c>
      <c r="F26" s="45">
        <v>119</v>
      </c>
      <c r="G26" s="45">
        <v>213000</v>
      </c>
      <c r="H26" s="47">
        <v>392600</v>
      </c>
      <c r="I26" s="47">
        <f>H26</f>
        <v>392600</v>
      </c>
      <c r="K26" s="166"/>
      <c r="L26" s="166"/>
    </row>
    <row r="27" spans="1:12" s="36" customFormat="1" ht="103.5" customHeight="1" x14ac:dyDescent="0.2">
      <c r="A27" s="48" t="s">
        <v>58</v>
      </c>
      <c r="B27" s="38" t="s">
        <v>39</v>
      </c>
      <c r="C27" s="39">
        <v>875</v>
      </c>
      <c r="D27" s="38" t="s">
        <v>41</v>
      </c>
      <c r="E27" s="38" t="s">
        <v>59</v>
      </c>
      <c r="F27" s="39"/>
      <c r="G27" s="39"/>
      <c r="H27" s="34">
        <f>SUM(H28)</f>
        <v>30000</v>
      </c>
      <c r="I27" s="34">
        <f>SUM(I28)</f>
        <v>30000</v>
      </c>
      <c r="K27" s="166"/>
      <c r="L27" s="166"/>
    </row>
    <row r="28" spans="1:12" s="25" customFormat="1" ht="12.75" customHeight="1" x14ac:dyDescent="0.2">
      <c r="A28" s="49" t="s">
        <v>60</v>
      </c>
      <c r="B28" s="44" t="s">
        <v>39</v>
      </c>
      <c r="C28" s="45">
        <v>875</v>
      </c>
      <c r="D28" s="44" t="s">
        <v>41</v>
      </c>
      <c r="E28" s="42" t="s">
        <v>59</v>
      </c>
      <c r="F28" s="45">
        <v>112</v>
      </c>
      <c r="G28" s="45">
        <v>214000</v>
      </c>
      <c r="H28" s="47">
        <v>30000</v>
      </c>
      <c r="I28" s="47">
        <f>H28</f>
        <v>30000</v>
      </c>
      <c r="K28" s="166"/>
      <c r="L28" s="166"/>
    </row>
    <row r="29" spans="1:12" s="36" customFormat="1" ht="115.5" customHeight="1" x14ac:dyDescent="0.2">
      <c r="A29" s="54" t="s">
        <v>88</v>
      </c>
      <c r="B29" s="38" t="s">
        <v>39</v>
      </c>
      <c r="C29" s="39">
        <v>875</v>
      </c>
      <c r="D29" s="38" t="s">
        <v>41</v>
      </c>
      <c r="E29" s="55" t="s">
        <v>89</v>
      </c>
      <c r="F29" s="39"/>
      <c r="G29" s="39"/>
      <c r="H29" s="34">
        <f>SUM(H30)</f>
        <v>1320000</v>
      </c>
      <c r="I29" s="34">
        <f>SUM(I30)</f>
        <v>1320000</v>
      </c>
      <c r="K29" s="166"/>
      <c r="L29" s="166"/>
    </row>
    <row r="30" spans="1:12" s="25" customFormat="1" ht="12.75" customHeight="1" x14ac:dyDescent="0.2">
      <c r="A30" s="49" t="s">
        <v>90</v>
      </c>
      <c r="B30" s="44" t="s">
        <v>39</v>
      </c>
      <c r="C30" s="45">
        <v>875</v>
      </c>
      <c r="D30" s="44" t="s">
        <v>41</v>
      </c>
      <c r="E30" s="42" t="s">
        <v>89</v>
      </c>
      <c r="F30" s="45">
        <v>247</v>
      </c>
      <c r="G30" s="45">
        <v>223000</v>
      </c>
      <c r="H30" s="47">
        <v>1320000</v>
      </c>
      <c r="I30" s="47">
        <f>H30</f>
        <v>1320000</v>
      </c>
      <c r="K30" s="166"/>
      <c r="L30" s="166"/>
    </row>
    <row r="31" spans="1:12" s="36" customFormat="1" ht="91.5" customHeight="1" x14ac:dyDescent="0.2">
      <c r="A31" s="48" t="s">
        <v>61</v>
      </c>
      <c r="B31" s="38" t="s">
        <v>39</v>
      </c>
      <c r="C31" s="39">
        <v>875</v>
      </c>
      <c r="D31" s="55" t="s">
        <v>41</v>
      </c>
      <c r="E31" s="55" t="s">
        <v>62</v>
      </c>
      <c r="F31" s="39"/>
      <c r="G31" s="39"/>
      <c r="H31" s="34">
        <f>SUM(H32)</f>
        <v>1595000</v>
      </c>
      <c r="I31" s="34">
        <f>SUM(I32)</f>
        <v>1595000</v>
      </c>
      <c r="K31" s="166"/>
      <c r="L31" s="166"/>
    </row>
    <row r="32" spans="1:12" s="25" customFormat="1" ht="12.75" customHeight="1" x14ac:dyDescent="0.2">
      <c r="A32" s="49" t="s">
        <v>55</v>
      </c>
      <c r="B32" s="44" t="s">
        <v>39</v>
      </c>
      <c r="C32" s="45">
        <v>875</v>
      </c>
      <c r="D32" s="42" t="s">
        <v>41</v>
      </c>
      <c r="E32" s="42" t="s">
        <v>62</v>
      </c>
      <c r="F32" s="45">
        <v>244</v>
      </c>
      <c r="G32" s="45">
        <v>342000</v>
      </c>
      <c r="H32" s="47">
        <v>1595000</v>
      </c>
      <c r="I32" s="47">
        <f>H32</f>
        <v>1595000</v>
      </c>
      <c r="K32" s="166"/>
      <c r="L32" s="166"/>
    </row>
    <row r="33" spans="1:12" s="36" customFormat="1" ht="97.5" customHeight="1" x14ac:dyDescent="0.2">
      <c r="A33" s="48" t="s">
        <v>63</v>
      </c>
      <c r="B33" s="38" t="s">
        <v>39</v>
      </c>
      <c r="C33" s="39">
        <v>875</v>
      </c>
      <c r="D33" s="55" t="s">
        <v>41</v>
      </c>
      <c r="E33" s="55" t="s">
        <v>64</v>
      </c>
      <c r="F33" s="39"/>
      <c r="G33" s="39"/>
      <c r="H33" s="34">
        <f>SUM(H34)</f>
        <v>350000</v>
      </c>
      <c r="I33" s="34">
        <f>SUM(I34)</f>
        <v>350000</v>
      </c>
      <c r="K33" s="166"/>
      <c r="L33" s="166"/>
    </row>
    <row r="34" spans="1:12" s="25" customFormat="1" ht="12.75" customHeight="1" x14ac:dyDescent="0.2">
      <c r="A34" s="45"/>
      <c r="B34" s="44" t="s">
        <v>39</v>
      </c>
      <c r="C34" s="45">
        <v>875</v>
      </c>
      <c r="D34" s="42" t="s">
        <v>41</v>
      </c>
      <c r="E34" s="42" t="s">
        <v>64</v>
      </c>
      <c r="F34" s="42" t="s">
        <v>195</v>
      </c>
      <c r="G34" s="42" t="s">
        <v>65</v>
      </c>
      <c r="H34" s="47">
        <v>350000</v>
      </c>
      <c r="I34" s="47">
        <f>H34</f>
        <v>350000</v>
      </c>
      <c r="K34" s="166"/>
      <c r="L34" s="166"/>
    </row>
    <row r="35" spans="1:12" s="36" customFormat="1" ht="29.25" customHeight="1" x14ac:dyDescent="0.2">
      <c r="A35" s="37" t="s">
        <v>66</v>
      </c>
      <c r="B35" s="38" t="s">
        <v>67</v>
      </c>
      <c r="C35" s="39">
        <v>875</v>
      </c>
      <c r="D35" s="40"/>
      <c r="E35" s="40"/>
      <c r="F35" s="39"/>
      <c r="G35" s="39"/>
      <c r="H35" s="34">
        <f>H37+H46+H57</f>
        <v>9713672</v>
      </c>
      <c r="I35" s="34">
        <f>I37+I46+I57</f>
        <v>9713672</v>
      </c>
      <c r="K35" s="166"/>
      <c r="L35" s="166"/>
    </row>
    <row r="36" spans="1:12" s="36" customFormat="1" x14ac:dyDescent="0.2">
      <c r="A36" s="41" t="s">
        <v>40</v>
      </c>
      <c r="B36" s="38" t="s">
        <v>67</v>
      </c>
      <c r="C36" s="39">
        <v>875</v>
      </c>
      <c r="D36" s="40" t="s">
        <v>41</v>
      </c>
      <c r="E36" s="40"/>
      <c r="F36" s="39"/>
      <c r="G36" s="39"/>
      <c r="H36" s="34"/>
      <c r="I36" s="34"/>
      <c r="K36" s="166"/>
      <c r="L36" s="166"/>
    </row>
    <row r="37" spans="1:12" s="36" customFormat="1" ht="168" customHeight="1" x14ac:dyDescent="0.2">
      <c r="A37" s="48" t="s">
        <v>68</v>
      </c>
      <c r="B37" s="38" t="s">
        <v>67</v>
      </c>
      <c r="C37" s="39">
        <v>875</v>
      </c>
      <c r="D37" s="55" t="s">
        <v>41</v>
      </c>
      <c r="E37" s="55" t="s">
        <v>69</v>
      </c>
      <c r="F37" s="39"/>
      <c r="G37" s="39"/>
      <c r="H37" s="34">
        <f>SUM(H38:H45)</f>
        <v>3156372</v>
      </c>
      <c r="I37" s="34">
        <f>SUM(I38:I45)</f>
        <v>3156372</v>
      </c>
      <c r="K37" s="166"/>
      <c r="L37" s="166"/>
    </row>
    <row r="38" spans="1:12" s="25" customFormat="1" ht="12.75" customHeight="1" x14ac:dyDescent="0.2">
      <c r="A38" s="49" t="s">
        <v>44</v>
      </c>
      <c r="B38" s="44" t="s">
        <v>67</v>
      </c>
      <c r="C38" s="45">
        <v>875</v>
      </c>
      <c r="D38" s="42" t="s">
        <v>41</v>
      </c>
      <c r="E38" s="42" t="s">
        <v>69</v>
      </c>
      <c r="F38" s="42" t="s">
        <v>45</v>
      </c>
      <c r="G38" s="42" t="s">
        <v>46</v>
      </c>
      <c r="H38" s="47">
        <v>2286000</v>
      </c>
      <c r="I38" s="47">
        <f t="shared" ref="I38:I45" si="1">H38</f>
        <v>2286000</v>
      </c>
      <c r="K38" s="166"/>
      <c r="L38" s="166"/>
    </row>
    <row r="39" spans="1:12" s="25" customFormat="1" ht="12.75" customHeight="1" x14ac:dyDescent="0.2">
      <c r="A39" s="49" t="s">
        <v>60</v>
      </c>
      <c r="B39" s="44" t="s">
        <v>67</v>
      </c>
      <c r="C39" s="45">
        <v>875</v>
      </c>
      <c r="D39" s="42" t="s">
        <v>41</v>
      </c>
      <c r="E39" s="42" t="s">
        <v>69</v>
      </c>
      <c r="F39" s="42" t="s">
        <v>70</v>
      </c>
      <c r="G39" s="42" t="s">
        <v>196</v>
      </c>
      <c r="H39" s="47">
        <v>50000</v>
      </c>
      <c r="I39" s="47">
        <f t="shared" si="1"/>
        <v>50000</v>
      </c>
      <c r="K39" s="166"/>
      <c r="L39" s="166"/>
    </row>
    <row r="40" spans="1:12" s="25" customFormat="1" ht="12.75" customHeight="1" x14ac:dyDescent="0.2">
      <c r="A40" s="49" t="s">
        <v>47</v>
      </c>
      <c r="B40" s="44" t="s">
        <v>67</v>
      </c>
      <c r="C40" s="45">
        <v>875</v>
      </c>
      <c r="D40" s="42" t="s">
        <v>41</v>
      </c>
      <c r="E40" s="42" t="s">
        <v>69</v>
      </c>
      <c r="F40" s="42" t="s">
        <v>48</v>
      </c>
      <c r="G40" s="42" t="s">
        <v>49</v>
      </c>
      <c r="H40" s="47">
        <v>690372</v>
      </c>
      <c r="I40" s="47">
        <f t="shared" si="1"/>
        <v>690372</v>
      </c>
      <c r="K40" s="166"/>
      <c r="L40" s="166"/>
    </row>
    <row r="41" spans="1:12" s="25" customFormat="1" ht="12.75" customHeight="1" x14ac:dyDescent="0.2">
      <c r="A41" s="49" t="s">
        <v>50</v>
      </c>
      <c r="B41" s="44" t="s">
        <v>67</v>
      </c>
      <c r="C41" s="45">
        <v>875</v>
      </c>
      <c r="D41" s="42" t="s">
        <v>41</v>
      </c>
      <c r="E41" s="42" t="s">
        <v>69</v>
      </c>
      <c r="F41" s="42" t="s">
        <v>51</v>
      </c>
      <c r="G41" s="42" t="s">
        <v>52</v>
      </c>
      <c r="H41" s="47">
        <v>25000</v>
      </c>
      <c r="I41" s="47">
        <f t="shared" si="1"/>
        <v>25000</v>
      </c>
      <c r="K41" s="166"/>
      <c r="L41" s="166"/>
    </row>
    <row r="42" spans="1:12" s="25" customFormat="1" ht="12.75" customHeight="1" x14ac:dyDescent="0.2">
      <c r="A42" s="49" t="s">
        <v>53</v>
      </c>
      <c r="B42" s="44" t="s">
        <v>67</v>
      </c>
      <c r="C42" s="45">
        <v>875</v>
      </c>
      <c r="D42" s="42" t="s">
        <v>41</v>
      </c>
      <c r="E42" s="42" t="s">
        <v>69</v>
      </c>
      <c r="F42" s="42" t="s">
        <v>51</v>
      </c>
      <c r="G42" s="42" t="s">
        <v>54</v>
      </c>
      <c r="H42" s="47">
        <v>30000</v>
      </c>
      <c r="I42" s="47">
        <f t="shared" si="1"/>
        <v>30000</v>
      </c>
      <c r="K42" s="166"/>
      <c r="L42" s="166"/>
    </row>
    <row r="43" spans="1:12" s="25" customFormat="1" ht="12.75" customHeight="1" x14ac:dyDescent="0.2">
      <c r="A43" s="49" t="s">
        <v>194</v>
      </c>
      <c r="B43" s="44" t="s">
        <v>67</v>
      </c>
      <c r="C43" s="45">
        <v>875</v>
      </c>
      <c r="D43" s="42" t="s">
        <v>41</v>
      </c>
      <c r="E43" s="42" t="s">
        <v>69</v>
      </c>
      <c r="F43" s="42" t="s">
        <v>45</v>
      </c>
      <c r="G43" s="42" t="s">
        <v>193</v>
      </c>
      <c r="H43" s="47">
        <v>10000</v>
      </c>
      <c r="I43" s="47">
        <f t="shared" si="1"/>
        <v>10000</v>
      </c>
      <c r="K43" s="166"/>
      <c r="L43" s="166"/>
    </row>
    <row r="44" spans="1:12" s="25" customFormat="1" x14ac:dyDescent="0.2">
      <c r="A44" s="49" t="s">
        <v>71</v>
      </c>
      <c r="B44" s="44" t="s">
        <v>67</v>
      </c>
      <c r="C44" s="45">
        <v>875</v>
      </c>
      <c r="D44" s="42" t="s">
        <v>41</v>
      </c>
      <c r="E44" s="42" t="s">
        <v>69</v>
      </c>
      <c r="F44" s="42" t="s">
        <v>51</v>
      </c>
      <c r="G44" s="42" t="s">
        <v>72</v>
      </c>
      <c r="H44" s="47">
        <v>35000</v>
      </c>
      <c r="I44" s="47">
        <f t="shared" si="1"/>
        <v>35000</v>
      </c>
      <c r="K44" s="166"/>
      <c r="L44" s="166"/>
    </row>
    <row r="45" spans="1:12" s="25" customFormat="1" ht="12.75" customHeight="1" x14ac:dyDescent="0.2">
      <c r="A45" s="49" t="s">
        <v>55</v>
      </c>
      <c r="B45" s="44" t="s">
        <v>67</v>
      </c>
      <c r="C45" s="45">
        <v>875</v>
      </c>
      <c r="D45" s="42" t="s">
        <v>41</v>
      </c>
      <c r="E45" s="42" t="s">
        <v>69</v>
      </c>
      <c r="F45" s="42" t="s">
        <v>51</v>
      </c>
      <c r="G45" s="42" t="s">
        <v>192</v>
      </c>
      <c r="H45" s="47">
        <v>30000</v>
      </c>
      <c r="I45" s="47">
        <f t="shared" si="1"/>
        <v>30000</v>
      </c>
      <c r="K45" s="166"/>
      <c r="L45" s="166"/>
    </row>
    <row r="46" spans="1:12" s="36" customFormat="1" ht="132" customHeight="1" x14ac:dyDescent="0.2">
      <c r="A46" s="48" t="s">
        <v>73</v>
      </c>
      <c r="B46" s="38" t="s">
        <v>67</v>
      </c>
      <c r="C46" s="39">
        <v>875</v>
      </c>
      <c r="D46" s="55" t="s">
        <v>41</v>
      </c>
      <c r="E46" s="55" t="s">
        <v>74</v>
      </c>
      <c r="F46" s="39"/>
      <c r="G46" s="39"/>
      <c r="H46" s="34">
        <f>SUM(H47:H55)</f>
        <v>6500000</v>
      </c>
      <c r="I46" s="34">
        <f>SUM(I47:I55)</f>
        <v>6500000</v>
      </c>
      <c r="K46" s="166"/>
      <c r="L46" s="166"/>
    </row>
    <row r="47" spans="1:12" s="25" customFormat="1" ht="12.75" customHeight="1" x14ac:dyDescent="0.2">
      <c r="A47" s="49" t="s">
        <v>44</v>
      </c>
      <c r="B47" s="44" t="s">
        <v>67</v>
      </c>
      <c r="C47" s="45">
        <v>875</v>
      </c>
      <c r="D47" s="42" t="s">
        <v>41</v>
      </c>
      <c r="E47" s="42" t="s">
        <v>74</v>
      </c>
      <c r="F47" s="42" t="s">
        <v>45</v>
      </c>
      <c r="G47" s="42" t="s">
        <v>46</v>
      </c>
      <c r="H47" s="47">
        <v>4700000</v>
      </c>
      <c r="I47" s="47">
        <f>H47</f>
        <v>4700000</v>
      </c>
      <c r="K47" s="166"/>
      <c r="L47" s="166"/>
    </row>
    <row r="48" spans="1:12" s="25" customFormat="1" ht="12.75" customHeight="1" x14ac:dyDescent="0.2">
      <c r="A48" s="49" t="s">
        <v>60</v>
      </c>
      <c r="B48" s="44" t="s">
        <v>67</v>
      </c>
      <c r="C48" s="45">
        <v>875</v>
      </c>
      <c r="D48" s="42" t="s">
        <v>41</v>
      </c>
      <c r="E48" s="42" t="s">
        <v>74</v>
      </c>
      <c r="F48" s="42" t="s">
        <v>70</v>
      </c>
      <c r="G48" s="42" t="s">
        <v>196</v>
      </c>
      <c r="H48" s="47">
        <v>50000</v>
      </c>
      <c r="I48" s="47">
        <f t="shared" ref="I48:I55" si="2">H48</f>
        <v>50000</v>
      </c>
      <c r="K48" s="166"/>
      <c r="L48" s="166"/>
    </row>
    <row r="49" spans="1:12" s="25" customFormat="1" ht="12.75" customHeight="1" x14ac:dyDescent="0.2">
      <c r="A49" s="49" t="s">
        <v>47</v>
      </c>
      <c r="B49" s="44" t="s">
        <v>67</v>
      </c>
      <c r="C49" s="45">
        <v>875</v>
      </c>
      <c r="D49" s="42" t="s">
        <v>41</v>
      </c>
      <c r="E49" s="42" t="s">
        <v>74</v>
      </c>
      <c r="F49" s="42" t="s">
        <v>48</v>
      </c>
      <c r="G49" s="42" t="s">
        <v>49</v>
      </c>
      <c r="H49" s="47">
        <v>1419400</v>
      </c>
      <c r="I49" s="47">
        <f t="shared" si="2"/>
        <v>1419400</v>
      </c>
      <c r="K49" s="166"/>
      <c r="L49" s="166"/>
    </row>
    <row r="50" spans="1:12" s="25" customFormat="1" ht="12.75" customHeight="1" x14ac:dyDescent="0.2">
      <c r="A50" s="49" t="s">
        <v>0</v>
      </c>
      <c r="B50" s="44" t="s">
        <v>67</v>
      </c>
      <c r="C50" s="45">
        <v>875</v>
      </c>
      <c r="D50" s="42" t="s">
        <v>41</v>
      </c>
      <c r="E50" s="42" t="s">
        <v>74</v>
      </c>
      <c r="F50" s="42" t="s">
        <v>51</v>
      </c>
      <c r="G50" s="42" t="s">
        <v>75</v>
      </c>
      <c r="H50" s="47">
        <v>40000</v>
      </c>
      <c r="I50" s="47">
        <f t="shared" si="2"/>
        <v>40000</v>
      </c>
      <c r="K50" s="166"/>
      <c r="L50" s="166"/>
    </row>
    <row r="51" spans="1:12" s="25" customFormat="1" ht="12.75" customHeight="1" x14ac:dyDescent="0.2">
      <c r="A51" s="49" t="s">
        <v>50</v>
      </c>
      <c r="B51" s="44" t="s">
        <v>67</v>
      </c>
      <c r="C51" s="45">
        <v>875</v>
      </c>
      <c r="D51" s="44" t="s">
        <v>41</v>
      </c>
      <c r="E51" s="42" t="s">
        <v>74</v>
      </c>
      <c r="F51" s="42" t="s">
        <v>51</v>
      </c>
      <c r="G51" s="42" t="s">
        <v>52</v>
      </c>
      <c r="H51" s="47">
        <v>10000</v>
      </c>
      <c r="I51" s="50">
        <f t="shared" si="2"/>
        <v>10000</v>
      </c>
      <c r="K51" s="166"/>
      <c r="L51" s="166"/>
    </row>
    <row r="52" spans="1:12" s="25" customFormat="1" ht="12.75" customHeight="1" x14ac:dyDescent="0.2">
      <c r="A52" s="49" t="s">
        <v>53</v>
      </c>
      <c r="B52" s="44" t="s">
        <v>67</v>
      </c>
      <c r="C52" s="45">
        <v>875</v>
      </c>
      <c r="D52" s="42" t="s">
        <v>41</v>
      </c>
      <c r="E52" s="42" t="s">
        <v>74</v>
      </c>
      <c r="F52" s="42" t="s">
        <v>51</v>
      </c>
      <c r="G52" s="42" t="s">
        <v>54</v>
      </c>
      <c r="H52" s="47">
        <v>80000</v>
      </c>
      <c r="I52" s="47">
        <f t="shared" si="2"/>
        <v>80000</v>
      </c>
      <c r="K52" s="166"/>
      <c r="L52" s="166"/>
    </row>
    <row r="53" spans="1:12" s="25" customFormat="1" ht="12.75" customHeight="1" x14ac:dyDescent="0.2">
      <c r="A53" s="49" t="s">
        <v>194</v>
      </c>
      <c r="B53" s="44" t="s">
        <v>67</v>
      </c>
      <c r="C53" s="45">
        <v>875</v>
      </c>
      <c r="D53" s="42" t="s">
        <v>41</v>
      </c>
      <c r="E53" s="42" t="s">
        <v>74</v>
      </c>
      <c r="F53" s="42" t="s">
        <v>45</v>
      </c>
      <c r="G53" s="42" t="s">
        <v>193</v>
      </c>
      <c r="H53" s="47">
        <v>30000</v>
      </c>
      <c r="I53" s="47">
        <f t="shared" si="2"/>
        <v>30000</v>
      </c>
      <c r="K53" s="166"/>
      <c r="L53" s="166"/>
    </row>
    <row r="54" spans="1:12" s="25" customFormat="1" x14ac:dyDescent="0.2">
      <c r="A54" s="49" t="s">
        <v>71</v>
      </c>
      <c r="B54" s="44" t="s">
        <v>67</v>
      </c>
      <c r="C54" s="45">
        <v>875</v>
      </c>
      <c r="D54" s="42" t="s">
        <v>41</v>
      </c>
      <c r="E54" s="42" t="s">
        <v>74</v>
      </c>
      <c r="F54" s="42" t="s">
        <v>51</v>
      </c>
      <c r="G54" s="42" t="s">
        <v>72</v>
      </c>
      <c r="H54" s="47">
        <v>80000</v>
      </c>
      <c r="I54" s="47">
        <f t="shared" si="2"/>
        <v>80000</v>
      </c>
      <c r="K54" s="166"/>
      <c r="L54" s="166"/>
    </row>
    <row r="55" spans="1:12" s="25" customFormat="1" ht="12.75" customHeight="1" x14ac:dyDescent="0.2">
      <c r="A55" s="49" t="s">
        <v>55</v>
      </c>
      <c r="B55" s="44" t="s">
        <v>67</v>
      </c>
      <c r="C55" s="45">
        <v>875</v>
      </c>
      <c r="D55" s="42" t="s">
        <v>41</v>
      </c>
      <c r="E55" s="42" t="s">
        <v>74</v>
      </c>
      <c r="F55" s="62" t="s">
        <v>51</v>
      </c>
      <c r="G55" s="61" t="s">
        <v>192</v>
      </c>
      <c r="H55" s="63">
        <v>90600</v>
      </c>
      <c r="I55" s="47">
        <f t="shared" si="2"/>
        <v>90600</v>
      </c>
      <c r="K55" s="166"/>
      <c r="L55" s="166"/>
    </row>
    <row r="56" spans="1:12" s="36" customFormat="1" ht="12.75" customHeight="1" x14ac:dyDescent="0.2">
      <c r="A56" s="56" t="s">
        <v>93</v>
      </c>
      <c r="B56" s="38" t="s">
        <v>67</v>
      </c>
      <c r="C56" s="39">
        <v>875</v>
      </c>
      <c r="D56" s="40" t="s">
        <v>91</v>
      </c>
      <c r="E56" s="57"/>
      <c r="F56" s="58"/>
      <c r="G56" s="57"/>
      <c r="H56" s="59"/>
      <c r="I56" s="59"/>
      <c r="K56" s="166"/>
      <c r="L56" s="166"/>
    </row>
    <row r="57" spans="1:12" s="36" customFormat="1" ht="147" customHeight="1" x14ac:dyDescent="0.2">
      <c r="A57" s="54" t="s">
        <v>94</v>
      </c>
      <c r="B57" s="38" t="s">
        <v>67</v>
      </c>
      <c r="C57" s="39">
        <v>875</v>
      </c>
      <c r="D57" s="55" t="s">
        <v>91</v>
      </c>
      <c r="E57" s="60" t="s">
        <v>92</v>
      </c>
      <c r="F57" s="58"/>
      <c r="G57" s="57"/>
      <c r="H57" s="59">
        <f>SUM(H58)</f>
        <v>57300</v>
      </c>
      <c r="I57" s="59">
        <f>SUM(I58)</f>
        <v>57300</v>
      </c>
      <c r="K57" s="166"/>
      <c r="L57" s="166"/>
    </row>
    <row r="58" spans="1:12" s="25" customFormat="1" ht="12.75" customHeight="1" x14ac:dyDescent="0.2">
      <c r="A58" s="49" t="s">
        <v>55</v>
      </c>
      <c r="B58" s="44" t="s">
        <v>67</v>
      </c>
      <c r="C58" s="45">
        <v>875</v>
      </c>
      <c r="D58" s="42" t="s">
        <v>91</v>
      </c>
      <c r="E58" s="61" t="s">
        <v>92</v>
      </c>
      <c r="F58" s="62" t="s">
        <v>51</v>
      </c>
      <c r="G58" s="61" t="s">
        <v>197</v>
      </c>
      <c r="H58" s="63">
        <v>57300</v>
      </c>
      <c r="I58" s="63">
        <f>H58</f>
        <v>57300</v>
      </c>
      <c r="K58" s="166"/>
      <c r="L58" s="166"/>
    </row>
    <row r="59" spans="1:12" s="25" customFormat="1" ht="12.75" customHeight="1" x14ac:dyDescent="0.2">
      <c r="A59" s="264" t="s">
        <v>76</v>
      </c>
      <c r="B59" s="264"/>
      <c r="C59" s="64"/>
      <c r="D59" s="64"/>
      <c r="E59" s="64"/>
      <c r="F59" s="65"/>
      <c r="G59" s="64"/>
      <c r="H59" s="66">
        <f>H46+H37+H33+H31+H27+H24+H15+H29+H57</f>
        <v>18602322</v>
      </c>
      <c r="I59" s="66">
        <f>I46+I37+I33+I31+I27+I24+I15+I29+I57</f>
        <v>18602322</v>
      </c>
      <c r="K59" s="166"/>
      <c r="L59" s="166"/>
    </row>
    <row r="60" spans="1:12" s="25" customFormat="1" ht="13.5" customHeight="1" x14ac:dyDescent="0.2">
      <c r="B60" s="26"/>
      <c r="G60" s="67"/>
      <c r="H60" s="265">
        <f>H59-H12</f>
        <v>0</v>
      </c>
      <c r="I60" s="266"/>
    </row>
    <row r="61" spans="1:12" s="25" customFormat="1" ht="14.25" customHeight="1" x14ac:dyDescent="0.2">
      <c r="A61" s="68" t="s">
        <v>77</v>
      </c>
      <c r="B61" s="26"/>
    </row>
    <row r="62" spans="1:12" s="25" customFormat="1" ht="12.75" customHeight="1" x14ac:dyDescent="0.2">
      <c r="A62" s="69" t="s">
        <v>78</v>
      </c>
      <c r="B62" s="267" t="s">
        <v>79</v>
      </c>
      <c r="C62" s="267"/>
      <c r="D62" s="68"/>
      <c r="E62" s="70"/>
      <c r="F62" s="70"/>
      <c r="G62" s="68"/>
      <c r="H62" s="267" t="s">
        <v>95</v>
      </c>
      <c r="I62" s="267"/>
    </row>
    <row r="63" spans="1:12" s="25" customFormat="1" ht="18" customHeight="1" x14ac:dyDescent="0.2">
      <c r="A63" s="69" t="s">
        <v>80</v>
      </c>
      <c r="B63" s="268" t="s">
        <v>81</v>
      </c>
      <c r="C63" s="268"/>
      <c r="D63" s="68"/>
      <c r="E63" s="268" t="s">
        <v>82</v>
      </c>
      <c r="F63" s="268"/>
      <c r="G63" s="68"/>
      <c r="H63" s="268" t="s">
        <v>83</v>
      </c>
      <c r="I63" s="268"/>
    </row>
    <row r="64" spans="1:12" s="25" customFormat="1" ht="12" customHeight="1" x14ac:dyDescent="0.2">
      <c r="A64" s="69" t="s">
        <v>84</v>
      </c>
      <c r="B64" s="70"/>
      <c r="C64" s="70"/>
      <c r="E64" s="267" t="s">
        <v>85</v>
      </c>
      <c r="F64" s="267"/>
    </row>
    <row r="65" spans="1:10" s="25" customFormat="1" ht="12" customHeight="1" x14ac:dyDescent="0.2">
      <c r="A65" s="69"/>
      <c r="B65" s="268" t="s">
        <v>82</v>
      </c>
      <c r="C65" s="268"/>
      <c r="D65" s="68"/>
      <c r="E65" s="268" t="s">
        <v>83</v>
      </c>
      <c r="F65" s="268"/>
    </row>
    <row r="66" spans="1:10" s="25" customFormat="1" ht="9.75" customHeight="1" x14ac:dyDescent="0.2">
      <c r="A66" s="69"/>
      <c r="B66" s="71"/>
      <c r="C66" s="72"/>
      <c r="D66" s="72"/>
      <c r="E66" s="72"/>
      <c r="F66" s="72"/>
    </row>
    <row r="67" spans="1:10" s="25" customFormat="1" ht="12" customHeight="1" x14ac:dyDescent="0.2">
      <c r="A67" s="69" t="s">
        <v>86</v>
      </c>
      <c r="B67" s="267" t="s">
        <v>87</v>
      </c>
      <c r="C67" s="267"/>
      <c r="D67" s="68"/>
      <c r="E67" s="70"/>
      <c r="F67" s="70"/>
      <c r="G67" s="68"/>
      <c r="H67" s="267" t="s">
        <v>198</v>
      </c>
      <c r="I67" s="267"/>
      <c r="J67" s="73"/>
    </row>
    <row r="68" spans="1:10" s="25" customFormat="1" x14ac:dyDescent="0.2">
      <c r="A68" s="69"/>
      <c r="B68" s="268" t="s">
        <v>81</v>
      </c>
      <c r="C68" s="268"/>
      <c r="D68" s="68"/>
      <c r="E68" s="268" t="s">
        <v>82</v>
      </c>
      <c r="F68" s="268"/>
      <c r="G68" s="68"/>
      <c r="H68" s="268" t="s">
        <v>83</v>
      </c>
      <c r="I68" s="268"/>
    </row>
    <row r="69" spans="1:10" s="25" customFormat="1" ht="13.5" customHeight="1" x14ac:dyDescent="0.2">
      <c r="A69" s="269" t="s">
        <v>199</v>
      </c>
      <c r="B69" s="269"/>
      <c r="C69" s="269"/>
    </row>
    <row r="70" spans="1:10" s="25" customFormat="1" ht="11.25" customHeight="1" x14ac:dyDescent="0.2">
      <c r="B70" s="26"/>
    </row>
  </sheetData>
  <mergeCells count="28">
    <mergeCell ref="B67:C67"/>
    <mergeCell ref="A69:C69"/>
    <mergeCell ref="H67:I67"/>
    <mergeCell ref="B68:C68"/>
    <mergeCell ref="E68:F68"/>
    <mergeCell ref="H68:I68"/>
    <mergeCell ref="B63:C63"/>
    <mergeCell ref="E63:F63"/>
    <mergeCell ref="H63:I63"/>
    <mergeCell ref="E64:F64"/>
    <mergeCell ref="B65:C65"/>
    <mergeCell ref="E65:F65"/>
    <mergeCell ref="H11:I11"/>
    <mergeCell ref="A59:B59"/>
    <mergeCell ref="H60:I60"/>
    <mergeCell ref="B62:C62"/>
    <mergeCell ref="H62:I62"/>
    <mergeCell ref="A5:I5"/>
    <mergeCell ref="A6:G6"/>
    <mergeCell ref="A8:A10"/>
    <mergeCell ref="B8:B10"/>
    <mergeCell ref="C8:G8"/>
    <mergeCell ref="H8:I9"/>
    <mergeCell ref="C9:C10"/>
    <mergeCell ref="D9:D10"/>
    <mergeCell ref="E9:E10"/>
    <mergeCell ref="F9:F10"/>
    <mergeCell ref="G9:G1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2" fitToHeight="2" orientation="portrait" r:id="rId1"/>
  <headerFooter alignWithMargins="0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9"/>
  <sheetViews>
    <sheetView zoomScale="90" zoomScaleNormal="90" workbookViewId="0">
      <pane xSplit="6" ySplit="3" topLeftCell="I28" activePane="bottomRight" state="frozen"/>
      <selection pane="topRight" activeCell="G1" sqref="G1"/>
      <selection pane="bottomLeft" activeCell="A4" sqref="A4"/>
      <selection pane="bottomRight" activeCell="L27" sqref="L27"/>
    </sheetView>
  </sheetViews>
  <sheetFormatPr defaultRowHeight="15.75" x14ac:dyDescent="0.25"/>
  <cols>
    <col min="1" max="1" width="12" style="124" customWidth="1"/>
    <col min="2" max="2" width="57.5703125" style="1" customWidth="1"/>
    <col min="3" max="3" width="8.7109375" style="125" customWidth="1"/>
    <col min="4" max="4" width="13.140625" style="126" customWidth="1"/>
    <col min="5" max="5" width="15.5703125" style="126" customWidth="1"/>
    <col min="6" max="6" width="14.140625" style="1" customWidth="1"/>
    <col min="7" max="7" width="15.28515625" style="78" customWidth="1"/>
    <col min="8" max="8" width="14.42578125" style="107" customWidth="1"/>
    <col min="9" max="9" width="12.42578125" style="79" bestFit="1" customWidth="1"/>
    <col min="10" max="10" width="24.5703125" style="79" customWidth="1"/>
    <col min="11" max="11" width="32.7109375" style="79" customWidth="1"/>
    <col min="12" max="12" width="19.28515625" style="79" customWidth="1"/>
    <col min="13" max="13" width="24.42578125" style="79" customWidth="1"/>
    <col min="14" max="14" width="9.140625" style="79"/>
    <col min="15" max="16384" width="9.140625" style="1"/>
  </cols>
  <sheetData>
    <row r="1" spans="1:14" ht="15" customHeight="1" x14ac:dyDescent="0.25">
      <c r="A1" s="273" t="s">
        <v>136</v>
      </c>
      <c r="B1" s="273"/>
      <c r="C1" s="273"/>
      <c r="D1" s="273"/>
      <c r="E1" s="273"/>
      <c r="F1" s="273"/>
    </row>
    <row r="2" spans="1:14" ht="21.75" customHeight="1" x14ac:dyDescent="0.25">
      <c r="A2" s="274"/>
      <c r="B2" s="274"/>
      <c r="C2" s="274"/>
      <c r="D2" s="274"/>
      <c r="E2" s="274"/>
      <c r="F2" s="274"/>
    </row>
    <row r="3" spans="1:14" s="85" customFormat="1" ht="30.75" customHeight="1" x14ac:dyDescent="0.2">
      <c r="A3" s="80" t="s">
        <v>151</v>
      </c>
      <c r="B3" s="81" t="s">
        <v>99</v>
      </c>
      <c r="C3" s="81" t="s">
        <v>152</v>
      </c>
      <c r="D3" s="82" t="s">
        <v>153</v>
      </c>
      <c r="E3" s="82" t="s">
        <v>154</v>
      </c>
      <c r="F3" s="81" t="s">
        <v>155</v>
      </c>
      <c r="G3" s="83" t="s">
        <v>149</v>
      </c>
      <c r="H3" s="138" t="s">
        <v>150</v>
      </c>
      <c r="I3" s="208" t="s">
        <v>206</v>
      </c>
      <c r="J3" s="208" t="s">
        <v>207</v>
      </c>
      <c r="K3" s="208" t="s">
        <v>217</v>
      </c>
      <c r="L3" s="208" t="s">
        <v>208</v>
      </c>
      <c r="M3" s="84"/>
      <c r="N3" s="84"/>
    </row>
    <row r="4" spans="1:14" ht="30.75" customHeight="1" x14ac:dyDescent="0.25">
      <c r="A4" s="275">
        <v>214</v>
      </c>
      <c r="B4" s="86" t="s">
        <v>106</v>
      </c>
      <c r="C4" s="75"/>
      <c r="D4" s="87"/>
      <c r="E4" s="87"/>
      <c r="F4" s="75"/>
      <c r="I4" s="209"/>
      <c r="J4" s="210"/>
      <c r="K4" s="210"/>
      <c r="L4" s="211"/>
    </row>
    <row r="5" spans="1:14" x14ac:dyDescent="0.25">
      <c r="A5" s="275"/>
      <c r="B5" s="88" t="s">
        <v>156</v>
      </c>
      <c r="C5" s="89">
        <v>1</v>
      </c>
      <c r="D5" s="90">
        <v>30000</v>
      </c>
      <c r="E5" s="90">
        <f>D5*C5</f>
        <v>30000</v>
      </c>
      <c r="F5" s="89"/>
      <c r="I5" s="212"/>
      <c r="J5" s="213"/>
      <c r="K5" s="213"/>
      <c r="L5" s="216">
        <f>E5-I5+K5</f>
        <v>30000</v>
      </c>
    </row>
    <row r="6" spans="1:14" s="92" customFormat="1" x14ac:dyDescent="0.25">
      <c r="A6" s="275"/>
      <c r="B6" s="199" t="s">
        <v>103</v>
      </c>
      <c r="C6" s="200"/>
      <c r="D6" s="201"/>
      <c r="E6" s="201">
        <f>SUM(E5)</f>
        <v>30000</v>
      </c>
      <c r="F6" s="91"/>
      <c r="G6" s="78">
        <v>30000</v>
      </c>
      <c r="H6" s="129">
        <f>G6-E6</f>
        <v>0</v>
      </c>
      <c r="I6" s="218">
        <f>SUM(I5)</f>
        <v>0</v>
      </c>
      <c r="J6" s="219">
        <f t="shared" ref="J6:L6" si="0">SUM(J5)</f>
        <v>0</v>
      </c>
      <c r="K6" s="219">
        <f t="shared" si="0"/>
        <v>0</v>
      </c>
      <c r="L6" s="220">
        <f t="shared" si="0"/>
        <v>30000</v>
      </c>
      <c r="M6" s="79"/>
      <c r="N6" s="79"/>
    </row>
    <row r="7" spans="1:14" x14ac:dyDescent="0.25">
      <c r="A7" s="275">
        <v>225</v>
      </c>
      <c r="B7" s="93" t="s">
        <v>107</v>
      </c>
      <c r="C7" s="75"/>
      <c r="D7" s="94"/>
      <c r="E7" s="94"/>
      <c r="F7" s="75"/>
      <c r="I7" s="212"/>
      <c r="J7" s="213"/>
      <c r="K7" s="213"/>
      <c r="L7" s="214"/>
    </row>
    <row r="8" spans="1:14" ht="19.5" customHeight="1" x14ac:dyDescent="0.25">
      <c r="A8" s="275"/>
      <c r="B8" s="95" t="s">
        <v>108</v>
      </c>
      <c r="C8" s="75">
        <v>12</v>
      </c>
      <c r="D8" s="96">
        <v>567</v>
      </c>
      <c r="E8" s="97">
        <f>D8*C8</f>
        <v>6804</v>
      </c>
      <c r="F8" s="75" t="s">
        <v>120</v>
      </c>
      <c r="I8" s="215">
        <v>6800</v>
      </c>
      <c r="J8" s="213" t="s">
        <v>212</v>
      </c>
      <c r="K8" s="213"/>
      <c r="L8" s="224">
        <f t="shared" ref="L8:L14" si="1">E8-I8+K8</f>
        <v>4</v>
      </c>
    </row>
    <row r="9" spans="1:14" ht="19.5" customHeight="1" x14ac:dyDescent="0.25">
      <c r="A9" s="275"/>
      <c r="B9" s="95" t="s">
        <v>157</v>
      </c>
      <c r="C9" s="75">
        <v>12</v>
      </c>
      <c r="D9" s="96">
        <v>1000</v>
      </c>
      <c r="E9" s="97">
        <f t="shared" ref="E9:E12" si="2">D9*C9</f>
        <v>12000</v>
      </c>
      <c r="F9" s="75" t="s">
        <v>120</v>
      </c>
      <c r="I9" s="212"/>
      <c r="J9" s="114" t="s">
        <v>234</v>
      </c>
      <c r="K9" s="114"/>
      <c r="L9" s="224">
        <f t="shared" si="1"/>
        <v>12000</v>
      </c>
    </row>
    <row r="10" spans="1:14" ht="19.5" customHeight="1" x14ac:dyDescent="0.25">
      <c r="A10" s="275"/>
      <c r="B10" s="98" t="s">
        <v>158</v>
      </c>
      <c r="C10" s="75">
        <v>5</v>
      </c>
      <c r="D10" s="99">
        <v>5783</v>
      </c>
      <c r="E10" s="97">
        <f t="shared" si="2"/>
        <v>28915</v>
      </c>
      <c r="F10" s="75"/>
      <c r="I10" s="212"/>
      <c r="J10" s="213"/>
      <c r="K10" s="229">
        <v>-6319</v>
      </c>
      <c r="L10" s="224">
        <f t="shared" si="1"/>
        <v>22596</v>
      </c>
      <c r="M10" s="79" t="s">
        <v>220</v>
      </c>
    </row>
    <row r="11" spans="1:14" ht="19.5" customHeight="1" x14ac:dyDescent="0.25">
      <c r="A11" s="275"/>
      <c r="B11" s="100" t="s">
        <v>159</v>
      </c>
      <c r="C11" s="75">
        <v>30</v>
      </c>
      <c r="D11" s="96">
        <v>500</v>
      </c>
      <c r="E11" s="97">
        <f t="shared" si="2"/>
        <v>15000</v>
      </c>
      <c r="F11" s="75" t="s">
        <v>134</v>
      </c>
      <c r="I11" s="212"/>
      <c r="J11" s="213"/>
      <c r="K11" s="213"/>
      <c r="L11" s="224">
        <f t="shared" si="1"/>
        <v>15000</v>
      </c>
    </row>
    <row r="12" spans="1:14" ht="19.5" customHeight="1" x14ac:dyDescent="0.25">
      <c r="A12" s="275"/>
      <c r="B12" s="98" t="s">
        <v>160</v>
      </c>
      <c r="C12" s="75">
        <v>1</v>
      </c>
      <c r="D12" s="96">
        <v>16000</v>
      </c>
      <c r="E12" s="97">
        <f t="shared" si="2"/>
        <v>16000</v>
      </c>
      <c r="F12" s="75"/>
      <c r="I12" s="212"/>
      <c r="J12" s="213"/>
      <c r="K12" s="213"/>
      <c r="L12" s="224">
        <f t="shared" si="1"/>
        <v>16000</v>
      </c>
    </row>
    <row r="13" spans="1:14" ht="19.5" customHeight="1" x14ac:dyDescent="0.25">
      <c r="A13" s="275"/>
      <c r="B13" s="98" t="s">
        <v>209</v>
      </c>
      <c r="C13" s="75"/>
      <c r="D13" s="96"/>
      <c r="E13" s="97">
        <v>43681</v>
      </c>
      <c r="F13" s="75"/>
      <c r="I13" s="212"/>
      <c r="J13" s="213"/>
      <c r="K13" s="229">
        <v>-43681</v>
      </c>
      <c r="L13" s="224">
        <f t="shared" si="1"/>
        <v>0</v>
      </c>
      <c r="M13" s="79" t="s">
        <v>220</v>
      </c>
    </row>
    <row r="14" spans="1:14" ht="19.5" customHeight="1" x14ac:dyDescent="0.25">
      <c r="A14" s="275"/>
      <c r="B14" s="98" t="s">
        <v>109</v>
      </c>
      <c r="C14" s="75">
        <v>12</v>
      </c>
      <c r="D14" s="96">
        <v>2300</v>
      </c>
      <c r="E14" s="97">
        <f t="shared" ref="E14" si="3">D14*C14</f>
        <v>27600</v>
      </c>
      <c r="F14" s="75" t="s">
        <v>122</v>
      </c>
      <c r="I14" s="215">
        <v>27600</v>
      </c>
      <c r="J14" s="213" t="s">
        <v>210</v>
      </c>
      <c r="K14" s="213"/>
      <c r="L14" s="224">
        <f t="shared" si="1"/>
        <v>0</v>
      </c>
    </row>
    <row r="15" spans="1:14" s="92" customFormat="1" ht="18" customHeight="1" x14ac:dyDescent="0.25">
      <c r="A15" s="275"/>
      <c r="B15" s="199" t="s">
        <v>103</v>
      </c>
      <c r="C15" s="200"/>
      <c r="D15" s="201"/>
      <c r="E15" s="201">
        <f>SUM(E8:E14)</f>
        <v>150000</v>
      </c>
      <c r="F15" s="101"/>
      <c r="G15" s="78">
        <v>150000</v>
      </c>
      <c r="H15" s="129">
        <f>G15-E15</f>
        <v>0</v>
      </c>
      <c r="I15" s="218">
        <f>SUM(I8:I14)</f>
        <v>34400</v>
      </c>
      <c r="J15" s="219">
        <f t="shared" ref="J15" si="4">SUM(J8:J14)</f>
        <v>0</v>
      </c>
      <c r="K15" s="219">
        <f>SUM(K8:K14)</f>
        <v>-50000</v>
      </c>
      <c r="L15" s="220">
        <f>SUM(L8:L14)</f>
        <v>65600</v>
      </c>
      <c r="M15" s="79"/>
      <c r="N15" s="79"/>
    </row>
    <row r="16" spans="1:14" s="79" customFormat="1" ht="18" customHeight="1" x14ac:dyDescent="0.25">
      <c r="A16" s="282" t="s">
        <v>221</v>
      </c>
      <c r="B16" s="227"/>
      <c r="C16" s="228"/>
      <c r="D16" s="132"/>
      <c r="E16" s="132"/>
      <c r="F16" s="109"/>
      <c r="G16" s="78"/>
      <c r="H16" s="129"/>
      <c r="I16" s="215"/>
      <c r="J16" s="229"/>
      <c r="K16" s="229"/>
      <c r="L16" s="224"/>
    </row>
    <row r="17" spans="1:14" s="79" customFormat="1" ht="18" customHeight="1" x14ac:dyDescent="0.25">
      <c r="A17" s="283"/>
      <c r="B17" s="88" t="s">
        <v>223</v>
      </c>
      <c r="C17" s="228"/>
      <c r="D17" s="230"/>
      <c r="E17" s="230"/>
      <c r="F17" s="109"/>
      <c r="G17" s="106"/>
      <c r="H17" s="129"/>
      <c r="I17" s="215">
        <v>3491.77</v>
      </c>
      <c r="J17" s="229"/>
      <c r="K17" s="229">
        <v>3491.77</v>
      </c>
      <c r="L17" s="224">
        <f t="shared" ref="L17" si="5">E17-I17+K17</f>
        <v>0</v>
      </c>
      <c r="M17" s="79" t="s">
        <v>224</v>
      </c>
    </row>
    <row r="18" spans="1:14" s="92" customFormat="1" ht="18" customHeight="1" x14ac:dyDescent="0.25">
      <c r="A18" s="284"/>
      <c r="B18" s="199"/>
      <c r="C18" s="200"/>
      <c r="D18" s="201"/>
      <c r="E18" s="201"/>
      <c r="F18" s="101"/>
      <c r="G18" s="78"/>
      <c r="H18" s="129"/>
      <c r="I18" s="218">
        <f>I17</f>
        <v>3491.77</v>
      </c>
      <c r="J18" s="219">
        <f t="shared" ref="J18:K18" si="6">J17</f>
        <v>0</v>
      </c>
      <c r="K18" s="219">
        <f t="shared" si="6"/>
        <v>3491.77</v>
      </c>
      <c r="L18" s="220">
        <f>L17</f>
        <v>0</v>
      </c>
      <c r="M18" s="79"/>
      <c r="N18" s="79"/>
    </row>
    <row r="19" spans="1:14" ht="19.5" customHeight="1" x14ac:dyDescent="0.25">
      <c r="A19" s="275" t="s">
        <v>222</v>
      </c>
      <c r="B19" s="93" t="s">
        <v>53</v>
      </c>
      <c r="C19" s="75"/>
      <c r="D19" s="94"/>
      <c r="E19" s="102"/>
      <c r="F19" s="75"/>
      <c r="G19" s="103"/>
      <c r="I19" s="212"/>
      <c r="J19" s="213"/>
      <c r="K19" s="213"/>
      <c r="L19" s="214"/>
    </row>
    <row r="20" spans="1:14" ht="18.75" customHeight="1" x14ac:dyDescent="0.25">
      <c r="A20" s="275"/>
      <c r="B20" s="98" t="s">
        <v>110</v>
      </c>
      <c r="C20" s="75">
        <v>9</v>
      </c>
      <c r="D20" s="96">
        <v>3500</v>
      </c>
      <c r="E20" s="104">
        <f t="shared" ref="E20:E25" si="7">D20*C20</f>
        <v>31500</v>
      </c>
      <c r="F20" s="75" t="s">
        <v>121</v>
      </c>
      <c r="I20" s="215">
        <v>33415</v>
      </c>
      <c r="J20" s="213" t="s">
        <v>241</v>
      </c>
      <c r="K20" s="229"/>
      <c r="L20" s="224">
        <f>E20-I20+K20</f>
        <v>-1915</v>
      </c>
      <c r="M20" s="79" t="s">
        <v>224</v>
      </c>
    </row>
    <row r="21" spans="1:14" ht="18.75" customHeight="1" x14ac:dyDescent="0.25">
      <c r="A21" s="275"/>
      <c r="B21" s="98" t="s">
        <v>183</v>
      </c>
      <c r="C21" s="75">
        <v>2</v>
      </c>
      <c r="D21" s="96">
        <v>5650</v>
      </c>
      <c r="E21" s="97">
        <f t="shared" si="7"/>
        <v>11300</v>
      </c>
      <c r="F21" s="75"/>
      <c r="H21" s="106"/>
      <c r="I21" s="217"/>
      <c r="J21" s="213"/>
      <c r="K21" s="213"/>
      <c r="L21" s="224">
        <f t="shared" ref="L21:L24" si="8">E21-I21+K21</f>
        <v>11300</v>
      </c>
    </row>
    <row r="22" spans="1:14" s="108" customFormat="1" ht="18.75" customHeight="1" x14ac:dyDescent="0.25">
      <c r="A22" s="275"/>
      <c r="B22" s="98" t="s">
        <v>127</v>
      </c>
      <c r="C22" s="75">
        <v>14</v>
      </c>
      <c r="D22" s="96">
        <v>800</v>
      </c>
      <c r="E22" s="104">
        <f t="shared" si="7"/>
        <v>11200</v>
      </c>
      <c r="F22" s="75"/>
      <c r="G22" s="105"/>
      <c r="H22" s="128"/>
      <c r="I22" s="231">
        <v>3969.96</v>
      </c>
      <c r="J22" s="213" t="s">
        <v>240</v>
      </c>
      <c r="K22" s="213"/>
      <c r="L22" s="224">
        <f t="shared" si="8"/>
        <v>7230.04</v>
      </c>
      <c r="M22" s="107"/>
      <c r="N22" s="107"/>
    </row>
    <row r="23" spans="1:14" ht="18.75" customHeight="1" x14ac:dyDescent="0.25">
      <c r="A23" s="275"/>
      <c r="B23" s="98" t="s">
        <v>161</v>
      </c>
      <c r="C23" s="109">
        <v>2</v>
      </c>
      <c r="D23" s="104">
        <v>2000</v>
      </c>
      <c r="E23" s="104">
        <f t="shared" si="7"/>
        <v>4000</v>
      </c>
      <c r="F23" s="75" t="s">
        <v>125</v>
      </c>
      <c r="I23" s="212"/>
      <c r="J23" s="213"/>
      <c r="K23" s="213">
        <v>-2000</v>
      </c>
      <c r="L23" s="224">
        <f t="shared" si="8"/>
        <v>2000</v>
      </c>
    </row>
    <row r="24" spans="1:14" ht="18.75" customHeight="1" x14ac:dyDescent="0.25">
      <c r="A24" s="275"/>
      <c r="B24" s="98" t="s">
        <v>162</v>
      </c>
      <c r="C24" s="75">
        <v>12</v>
      </c>
      <c r="D24" s="96">
        <v>2000</v>
      </c>
      <c r="E24" s="104">
        <f t="shared" si="7"/>
        <v>24000</v>
      </c>
      <c r="F24" s="75" t="s">
        <v>100</v>
      </c>
      <c r="I24" s="215">
        <v>24000</v>
      </c>
      <c r="J24" s="213" t="s">
        <v>211</v>
      </c>
      <c r="K24" s="213"/>
      <c r="L24" s="224">
        <f t="shared" si="8"/>
        <v>0</v>
      </c>
    </row>
    <row r="25" spans="1:14" ht="15" customHeight="1" x14ac:dyDescent="0.25">
      <c r="A25" s="275"/>
      <c r="B25" s="98" t="s">
        <v>163</v>
      </c>
      <c r="C25" s="75">
        <v>2</v>
      </c>
      <c r="D25" s="96">
        <v>1500</v>
      </c>
      <c r="E25" s="104">
        <f t="shared" si="7"/>
        <v>3000</v>
      </c>
      <c r="F25" s="75" t="s">
        <v>123</v>
      </c>
      <c r="G25" s="106"/>
      <c r="I25" s="215"/>
      <c r="J25" s="213"/>
      <c r="K25" s="213"/>
      <c r="L25" s="224">
        <f>E25-I25+K25</f>
        <v>3000</v>
      </c>
    </row>
    <row r="26" spans="1:14" ht="21.75" customHeight="1" x14ac:dyDescent="0.25">
      <c r="A26" s="275"/>
      <c r="B26" s="98" t="s">
        <v>227</v>
      </c>
      <c r="C26" s="75"/>
      <c r="D26" s="96"/>
      <c r="E26" s="104"/>
      <c r="F26" s="75"/>
      <c r="G26" s="106"/>
      <c r="I26" s="215">
        <v>2000</v>
      </c>
      <c r="J26" s="213" t="s">
        <v>225</v>
      </c>
      <c r="K26" s="213">
        <v>2000</v>
      </c>
      <c r="L26" s="224">
        <f>E26-I26+K26</f>
        <v>0</v>
      </c>
    </row>
    <row r="27" spans="1:14" s="92" customFormat="1" ht="21" customHeight="1" x14ac:dyDescent="0.25">
      <c r="A27" s="275"/>
      <c r="B27" s="199" t="s">
        <v>103</v>
      </c>
      <c r="C27" s="200"/>
      <c r="D27" s="201"/>
      <c r="E27" s="201">
        <f>SUM(E20:E25)</f>
        <v>85000</v>
      </c>
      <c r="F27" s="101"/>
      <c r="G27" s="110">
        <v>85000</v>
      </c>
      <c r="H27" s="129">
        <f>G27-E27</f>
        <v>0</v>
      </c>
      <c r="I27" s="218">
        <f>SUM(I19:I26)</f>
        <v>63384.959999999999</v>
      </c>
      <c r="J27" s="219">
        <f>SUM(J19:J25)</f>
        <v>0</v>
      </c>
      <c r="K27" s="219">
        <f>SUM(K19:K26)</f>
        <v>0</v>
      </c>
      <c r="L27" s="220">
        <f>SUM(L19:L26)</f>
        <v>21615.040000000001</v>
      </c>
      <c r="M27" s="79"/>
      <c r="N27" s="79"/>
    </row>
    <row r="28" spans="1:14" ht="19.5" customHeight="1" x14ac:dyDescent="0.25">
      <c r="A28" s="113">
        <v>292</v>
      </c>
      <c r="B28" s="111" t="s">
        <v>164</v>
      </c>
      <c r="C28" s="109"/>
      <c r="D28" s="131"/>
      <c r="E28" s="132">
        <v>2000</v>
      </c>
      <c r="F28" s="109"/>
      <c r="G28" s="78">
        <v>2000</v>
      </c>
      <c r="H28" s="129">
        <f>G28-E28</f>
        <v>0</v>
      </c>
      <c r="I28" s="225"/>
      <c r="J28" s="226"/>
      <c r="K28" s="226"/>
      <c r="L28" s="220">
        <f>E28-I28+K28</f>
        <v>2000</v>
      </c>
    </row>
    <row r="29" spans="1:14" ht="24.75" customHeight="1" x14ac:dyDescent="0.25">
      <c r="A29" s="270">
        <v>344</v>
      </c>
      <c r="B29" s="137" t="s">
        <v>165</v>
      </c>
      <c r="C29" s="75"/>
      <c r="D29" s="112"/>
      <c r="E29" s="76"/>
      <c r="F29" s="75"/>
      <c r="I29" s="212"/>
      <c r="J29" s="213"/>
      <c r="K29" s="213"/>
      <c r="L29" s="224">
        <f t="shared" ref="L29:L32" si="9">E29-I29+K29</f>
        <v>0</v>
      </c>
    </row>
    <row r="30" spans="1:14" ht="18" customHeight="1" x14ac:dyDescent="0.25">
      <c r="A30" s="271"/>
      <c r="B30" s="74"/>
      <c r="C30" s="75"/>
      <c r="D30" s="76"/>
      <c r="E30" s="77"/>
      <c r="F30" s="75"/>
      <c r="H30" s="136"/>
      <c r="I30" s="212"/>
      <c r="J30" s="213"/>
      <c r="K30" s="213"/>
      <c r="L30" s="224">
        <f t="shared" si="9"/>
        <v>0</v>
      </c>
    </row>
    <row r="31" spans="1:14" ht="18.75" customHeight="1" x14ac:dyDescent="0.25">
      <c r="A31" s="271"/>
      <c r="B31" s="194" t="s">
        <v>178</v>
      </c>
      <c r="C31" s="75">
        <v>5</v>
      </c>
      <c r="D31" s="112">
        <v>700</v>
      </c>
      <c r="E31" s="104">
        <f t="shared" ref="E31:E32" si="10">D31*C31</f>
        <v>3500</v>
      </c>
      <c r="F31" s="75"/>
      <c r="H31" s="136"/>
      <c r="I31" s="212"/>
      <c r="J31" s="213"/>
      <c r="K31" s="213"/>
      <c r="L31" s="224">
        <f t="shared" si="9"/>
        <v>3500</v>
      </c>
    </row>
    <row r="32" spans="1:14" ht="19.5" customHeight="1" x14ac:dyDescent="0.25">
      <c r="A32" s="271"/>
      <c r="B32" s="95" t="s">
        <v>179</v>
      </c>
      <c r="C32" s="75">
        <v>10</v>
      </c>
      <c r="D32" s="112">
        <v>1650</v>
      </c>
      <c r="E32" s="104">
        <f t="shared" si="10"/>
        <v>16500</v>
      </c>
      <c r="F32" s="75"/>
      <c r="H32" s="136"/>
      <c r="I32" s="212"/>
      <c r="J32" s="213"/>
      <c r="K32" s="213"/>
      <c r="L32" s="224">
        <f t="shared" si="9"/>
        <v>16500</v>
      </c>
    </row>
    <row r="33" spans="1:26" ht="19.5" customHeight="1" x14ac:dyDescent="0.25">
      <c r="A33" s="271"/>
      <c r="B33" s="95" t="s">
        <v>218</v>
      </c>
      <c r="C33" s="75"/>
      <c r="D33" s="112"/>
      <c r="E33" s="104"/>
      <c r="F33" s="75"/>
      <c r="H33" s="136"/>
      <c r="I33" s="215">
        <v>50000</v>
      </c>
      <c r="J33" s="213" t="s">
        <v>219</v>
      </c>
      <c r="K33" s="213">
        <v>50000</v>
      </c>
      <c r="L33" s="224">
        <f>E33-I33+K33</f>
        <v>0</v>
      </c>
      <c r="M33" s="79" t="s">
        <v>220</v>
      </c>
    </row>
    <row r="34" spans="1:26" s="116" customFormat="1" ht="15.75" customHeight="1" x14ac:dyDescent="0.25">
      <c r="A34" s="271"/>
      <c r="B34" s="199" t="s">
        <v>103</v>
      </c>
      <c r="C34" s="200"/>
      <c r="D34" s="201"/>
      <c r="E34" s="201">
        <f>SUM(E31:E32)</f>
        <v>20000</v>
      </c>
      <c r="F34" s="101"/>
      <c r="G34" s="115">
        <v>20000</v>
      </c>
      <c r="H34" s="129">
        <f>G34-E34</f>
        <v>0</v>
      </c>
      <c r="I34" s="219">
        <f>SUM(I29:I33)</f>
        <v>50000</v>
      </c>
      <c r="J34" s="219">
        <f>SUM(J29:J33)</f>
        <v>0</v>
      </c>
      <c r="K34" s="219">
        <f>SUM(K29:K33)</f>
        <v>50000</v>
      </c>
      <c r="L34" s="219">
        <f>SUM(L29:L33)</f>
        <v>20000</v>
      </c>
      <c r="M34" s="79"/>
      <c r="N34" s="7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120" customFormat="1" ht="15" customHeight="1" x14ac:dyDescent="0.25">
      <c r="A35" s="276">
        <v>346</v>
      </c>
      <c r="B35" s="130" t="s">
        <v>104</v>
      </c>
      <c r="C35" s="130"/>
      <c r="D35" s="130"/>
      <c r="E35" s="118"/>
      <c r="F35" s="119"/>
      <c r="G35" s="115"/>
      <c r="H35" s="107"/>
      <c r="I35" s="212"/>
      <c r="J35" s="213"/>
      <c r="K35" s="213"/>
      <c r="L35" s="214"/>
      <c r="M35" s="79"/>
      <c r="N35" s="79"/>
      <c r="O35" s="1"/>
    </row>
    <row r="36" spans="1:26" s="120" customFormat="1" ht="15" customHeight="1" x14ac:dyDescent="0.25">
      <c r="A36" s="277"/>
      <c r="B36" s="74" t="s">
        <v>111</v>
      </c>
      <c r="C36" s="75"/>
      <c r="D36" s="76"/>
      <c r="E36" s="77"/>
      <c r="F36" s="75"/>
      <c r="G36" s="115"/>
      <c r="H36" s="107"/>
      <c r="I36" s="212"/>
      <c r="J36" s="213"/>
      <c r="K36" s="213"/>
      <c r="L36" s="224">
        <f t="shared" ref="L36:L46" si="11">E36-I36+K36</f>
        <v>0</v>
      </c>
      <c r="M36" s="79"/>
      <c r="N36" s="79"/>
      <c r="O36" s="1"/>
    </row>
    <row r="37" spans="1:26" s="120" customFormat="1" ht="15" customHeight="1" x14ac:dyDescent="0.25">
      <c r="A37" s="277"/>
      <c r="B37" s="95" t="s">
        <v>112</v>
      </c>
      <c r="C37" s="75">
        <v>20</v>
      </c>
      <c r="D37" s="112">
        <v>100</v>
      </c>
      <c r="E37" s="104">
        <f t="shared" ref="E37:E46" si="12">D37*C37</f>
        <v>2000</v>
      </c>
      <c r="F37" s="75" t="s">
        <v>124</v>
      </c>
      <c r="G37" s="115"/>
      <c r="H37" s="79"/>
      <c r="I37" s="212">
        <v>25000</v>
      </c>
      <c r="J37" s="213" t="s">
        <v>219</v>
      </c>
      <c r="K37" s="213"/>
      <c r="L37" s="224">
        <f t="shared" si="11"/>
        <v>-23000</v>
      </c>
      <c r="M37" s="79"/>
      <c r="N37" s="79"/>
      <c r="O37" s="1"/>
    </row>
    <row r="38" spans="1:26" s="120" customFormat="1" ht="15" customHeight="1" x14ac:dyDescent="0.25">
      <c r="A38" s="277"/>
      <c r="B38" s="95" t="s">
        <v>112</v>
      </c>
      <c r="C38" s="75">
        <v>20</v>
      </c>
      <c r="D38" s="112">
        <v>100</v>
      </c>
      <c r="E38" s="104">
        <f t="shared" si="12"/>
        <v>2000</v>
      </c>
      <c r="F38" s="75" t="s">
        <v>124</v>
      </c>
      <c r="G38" s="115"/>
      <c r="H38" s="79"/>
      <c r="I38" s="212"/>
      <c r="J38" s="213"/>
      <c r="K38" s="213"/>
      <c r="L38" s="224">
        <f t="shared" si="11"/>
        <v>2000</v>
      </c>
      <c r="M38" s="79"/>
      <c r="N38" s="79"/>
      <c r="O38" s="1"/>
    </row>
    <row r="39" spans="1:26" s="120" customFormat="1" ht="15" customHeight="1" x14ac:dyDescent="0.25">
      <c r="A39" s="277"/>
      <c r="B39" s="95" t="s">
        <v>119</v>
      </c>
      <c r="C39" s="75">
        <v>21</v>
      </c>
      <c r="D39" s="112">
        <v>100</v>
      </c>
      <c r="E39" s="104">
        <f t="shared" si="12"/>
        <v>2100</v>
      </c>
      <c r="F39" s="75" t="s">
        <v>124</v>
      </c>
      <c r="G39" s="115"/>
      <c r="H39" s="79"/>
      <c r="I39" s="212"/>
      <c r="J39" s="213"/>
      <c r="K39" s="213"/>
      <c r="L39" s="224">
        <f t="shared" si="11"/>
        <v>2100</v>
      </c>
      <c r="M39" s="79"/>
      <c r="N39" s="79"/>
      <c r="O39" s="1"/>
    </row>
    <row r="40" spans="1:26" s="120" customFormat="1" ht="15" customHeight="1" x14ac:dyDescent="0.25">
      <c r="A40" s="277"/>
      <c r="B40" s="95" t="s">
        <v>113</v>
      </c>
      <c r="C40" s="75">
        <v>25</v>
      </c>
      <c r="D40" s="112">
        <v>90</v>
      </c>
      <c r="E40" s="104">
        <f t="shared" si="12"/>
        <v>2250</v>
      </c>
      <c r="F40" s="75" t="s">
        <v>124</v>
      </c>
      <c r="G40" s="115"/>
      <c r="H40" s="79"/>
      <c r="I40" s="212"/>
      <c r="J40" s="213"/>
      <c r="K40" s="213"/>
      <c r="L40" s="224">
        <f t="shared" si="11"/>
        <v>2250</v>
      </c>
      <c r="M40" s="79"/>
      <c r="N40" s="79"/>
      <c r="O40" s="1"/>
    </row>
    <row r="41" spans="1:26" s="120" customFormat="1" ht="15" customHeight="1" x14ac:dyDescent="0.25">
      <c r="A41" s="277"/>
      <c r="B41" s="95" t="s">
        <v>114</v>
      </c>
      <c r="C41" s="75">
        <v>20</v>
      </c>
      <c r="D41" s="112">
        <v>90</v>
      </c>
      <c r="E41" s="104">
        <f t="shared" si="12"/>
        <v>1800</v>
      </c>
      <c r="F41" s="75" t="s">
        <v>124</v>
      </c>
      <c r="G41" s="115"/>
      <c r="H41" s="79"/>
      <c r="I41" s="212"/>
      <c r="J41" s="213"/>
      <c r="K41" s="213"/>
      <c r="L41" s="224">
        <f t="shared" si="11"/>
        <v>1800</v>
      </c>
      <c r="M41" s="79"/>
      <c r="N41" s="79"/>
      <c r="O41" s="1"/>
    </row>
    <row r="42" spans="1:26" s="120" customFormat="1" ht="15" customHeight="1" x14ac:dyDescent="0.25">
      <c r="A42" s="277"/>
      <c r="B42" s="95" t="s">
        <v>114</v>
      </c>
      <c r="C42" s="75">
        <v>15</v>
      </c>
      <c r="D42" s="112">
        <v>90</v>
      </c>
      <c r="E42" s="104">
        <f t="shared" si="12"/>
        <v>1350</v>
      </c>
      <c r="F42" s="75" t="s">
        <v>124</v>
      </c>
      <c r="G42" s="115"/>
      <c r="H42" s="79"/>
      <c r="I42" s="212"/>
      <c r="J42" s="213"/>
      <c r="K42" s="213"/>
      <c r="L42" s="224">
        <f t="shared" si="11"/>
        <v>1350</v>
      </c>
      <c r="M42" s="79"/>
      <c r="N42" s="79"/>
      <c r="O42" s="1"/>
    </row>
    <row r="43" spans="1:26" s="120" customFormat="1" ht="15" customHeight="1" x14ac:dyDescent="0.25">
      <c r="A43" s="277"/>
      <c r="B43" s="95" t="s">
        <v>128</v>
      </c>
      <c r="C43" s="75">
        <v>16</v>
      </c>
      <c r="D43" s="112">
        <v>150</v>
      </c>
      <c r="E43" s="104">
        <f t="shared" si="12"/>
        <v>2400</v>
      </c>
      <c r="F43" s="75" t="s">
        <v>124</v>
      </c>
      <c r="G43" s="115"/>
      <c r="H43" s="79"/>
      <c r="I43" s="212"/>
      <c r="J43" s="213"/>
      <c r="K43" s="213"/>
      <c r="L43" s="224">
        <f t="shared" si="11"/>
        <v>2400</v>
      </c>
      <c r="M43" s="79"/>
      <c r="N43" s="79"/>
      <c r="O43" s="1"/>
    </row>
    <row r="44" spans="1:26" s="120" customFormat="1" ht="15" customHeight="1" x14ac:dyDescent="0.25">
      <c r="A44" s="277"/>
      <c r="B44" s="95" t="s">
        <v>115</v>
      </c>
      <c r="C44" s="75">
        <v>30</v>
      </c>
      <c r="D44" s="112">
        <v>70</v>
      </c>
      <c r="E44" s="104">
        <f t="shared" si="12"/>
        <v>2100</v>
      </c>
      <c r="F44" s="75" t="s">
        <v>124</v>
      </c>
      <c r="G44" s="115"/>
      <c r="H44" s="79"/>
      <c r="I44" s="212"/>
      <c r="J44" s="213"/>
      <c r="K44" s="213"/>
      <c r="L44" s="224">
        <f t="shared" si="11"/>
        <v>2100</v>
      </c>
      <c r="M44" s="79"/>
      <c r="N44" s="79"/>
      <c r="O44" s="1"/>
    </row>
    <row r="45" spans="1:26" s="120" customFormat="1" ht="15" customHeight="1" x14ac:dyDescent="0.25">
      <c r="A45" s="277"/>
      <c r="B45" s="95" t="s">
        <v>180</v>
      </c>
      <c r="C45" s="75">
        <v>100</v>
      </c>
      <c r="D45" s="112">
        <v>40</v>
      </c>
      <c r="E45" s="104">
        <f t="shared" si="12"/>
        <v>4000</v>
      </c>
      <c r="F45" s="75" t="s">
        <v>124</v>
      </c>
      <c r="G45" s="115"/>
      <c r="H45" s="79"/>
      <c r="I45" s="212"/>
      <c r="J45" s="213"/>
      <c r="K45" s="213"/>
      <c r="L45" s="224">
        <f t="shared" si="11"/>
        <v>4000</v>
      </c>
      <c r="M45" s="79"/>
      <c r="N45" s="79"/>
      <c r="O45" s="1"/>
    </row>
    <row r="46" spans="1:26" s="120" customFormat="1" ht="15" customHeight="1" x14ac:dyDescent="0.25">
      <c r="A46" s="277"/>
      <c r="B46" s="95" t="s">
        <v>181</v>
      </c>
      <c r="C46" s="75">
        <v>1</v>
      </c>
      <c r="D46" s="112">
        <v>5000</v>
      </c>
      <c r="E46" s="104">
        <f t="shared" si="12"/>
        <v>5000</v>
      </c>
      <c r="F46" s="75"/>
      <c r="G46" s="115"/>
      <c r="H46" s="79"/>
      <c r="I46" s="212"/>
      <c r="J46" s="213"/>
      <c r="K46" s="213"/>
      <c r="L46" s="224">
        <f t="shared" si="11"/>
        <v>5000</v>
      </c>
      <c r="M46" s="79"/>
      <c r="N46" s="79"/>
      <c r="O46" s="1"/>
    </row>
    <row r="47" spans="1:26" s="120" customFormat="1" ht="15" customHeight="1" x14ac:dyDescent="0.25">
      <c r="A47" s="277"/>
      <c r="B47" s="133"/>
      <c r="C47" s="127"/>
      <c r="D47" s="134"/>
      <c r="E47" s="135"/>
      <c r="F47" s="127"/>
      <c r="G47" s="115"/>
      <c r="H47" s="107"/>
      <c r="I47" s="212"/>
      <c r="J47" s="213"/>
      <c r="K47" s="213"/>
      <c r="L47" s="214"/>
      <c r="M47" s="79"/>
      <c r="N47" s="79"/>
      <c r="O47" s="1"/>
    </row>
    <row r="48" spans="1:26" s="120" customFormat="1" ht="15" customHeight="1" x14ac:dyDescent="0.25">
      <c r="A48" s="278"/>
      <c r="B48" s="199" t="s">
        <v>103</v>
      </c>
      <c r="C48" s="200"/>
      <c r="D48" s="201"/>
      <c r="E48" s="201">
        <f>SUM(E37:E47)</f>
        <v>25000</v>
      </c>
      <c r="F48" s="188"/>
      <c r="G48" s="190">
        <v>25000</v>
      </c>
      <c r="H48" s="191"/>
      <c r="I48" s="221">
        <f>SUM(I36:I47)</f>
        <v>25000</v>
      </c>
      <c r="J48" s="222">
        <f>SUM(J36:J47)</f>
        <v>0</v>
      </c>
      <c r="K48" s="222">
        <f>SUM(K36:K47)</f>
        <v>0</v>
      </c>
      <c r="L48" s="223">
        <f>SUM(L36:L47)</f>
        <v>0</v>
      </c>
      <c r="M48" s="79"/>
      <c r="N48" s="79"/>
      <c r="O48" s="1"/>
    </row>
    <row r="49" spans="1:12" x14ac:dyDescent="0.25">
      <c r="A49" s="279" t="s">
        <v>184</v>
      </c>
      <c r="B49" s="280"/>
      <c r="C49" s="280"/>
      <c r="D49" s="281"/>
      <c r="E49" s="121">
        <f>E48+E34+E28+E27+E15+E6</f>
        <v>312000</v>
      </c>
      <c r="F49" s="189"/>
      <c r="G49" s="193">
        <f>G48+G34+G28+G27+G15+G6</f>
        <v>312000</v>
      </c>
      <c r="H49" s="192"/>
      <c r="I49" s="106">
        <f>I48+I34+I27+I15+I6+I18+I28</f>
        <v>176276.72999999998</v>
      </c>
      <c r="J49" s="106">
        <f t="shared" ref="J49:L49" si="13">J48+J34+J27+J15+J6+J18+J28</f>
        <v>0</v>
      </c>
      <c r="K49" s="106">
        <f t="shared" si="13"/>
        <v>3491.77</v>
      </c>
      <c r="L49" s="106">
        <f t="shared" si="13"/>
        <v>139215.04000000001</v>
      </c>
    </row>
    <row r="50" spans="1:12" ht="25.5" customHeight="1" x14ac:dyDescent="0.25">
      <c r="A50" s="272" t="s">
        <v>118</v>
      </c>
      <c r="B50" s="272"/>
      <c r="C50" s="272"/>
      <c r="D50" s="272"/>
      <c r="E50" s="272"/>
      <c r="F50" s="272"/>
      <c r="G50" s="190">
        <f>F49:G49-E49</f>
        <v>0</v>
      </c>
      <c r="H50" s="136"/>
      <c r="I50" s="106">
        <f>[1]Контрактация!$R$160</f>
        <v>176276.72999999998</v>
      </c>
      <c r="J50" s="117"/>
      <c r="K50" s="117"/>
      <c r="L50" s="79" t="b">
        <f>I49+K49+L49=E49</f>
        <v>0</v>
      </c>
    </row>
    <row r="51" spans="1:12" x14ac:dyDescent="0.25">
      <c r="A51" s="122"/>
      <c r="B51" s="2"/>
      <c r="C51" s="22"/>
      <c r="D51" s="123"/>
      <c r="E51" s="123"/>
      <c r="F51" s="22"/>
      <c r="G51" s="115"/>
      <c r="I51" s="106">
        <f>I49-I50</f>
        <v>0</v>
      </c>
      <c r="J51" s="117"/>
      <c r="K51" s="117"/>
    </row>
    <row r="52" spans="1:12" x14ac:dyDescent="0.25">
      <c r="G52" s="115">
        <v>310000</v>
      </c>
      <c r="J52" s="117"/>
      <c r="K52" s="117"/>
    </row>
    <row r="53" spans="1:12" x14ac:dyDescent="0.25">
      <c r="G53" s="115"/>
      <c r="J53" s="117"/>
      <c r="K53" s="117"/>
    </row>
    <row r="54" spans="1:12" x14ac:dyDescent="0.25">
      <c r="G54" s="115"/>
      <c r="J54" s="117"/>
      <c r="K54" s="117"/>
    </row>
    <row r="55" spans="1:12" x14ac:dyDescent="0.25">
      <c r="G55" s="115"/>
      <c r="J55" s="117"/>
      <c r="K55" s="117"/>
    </row>
    <row r="56" spans="1:12" x14ac:dyDescent="0.25">
      <c r="G56" s="115"/>
      <c r="J56" s="117"/>
      <c r="K56" s="117"/>
    </row>
    <row r="57" spans="1:12" x14ac:dyDescent="0.25">
      <c r="G57" s="115"/>
      <c r="J57" s="117"/>
      <c r="K57" s="117"/>
    </row>
    <row r="58" spans="1:12" x14ac:dyDescent="0.25">
      <c r="G58" s="115"/>
      <c r="J58" s="117"/>
      <c r="K58" s="117"/>
    </row>
    <row r="59" spans="1:12" x14ac:dyDescent="0.25">
      <c r="G59" s="115"/>
    </row>
  </sheetData>
  <mergeCells count="9">
    <mergeCell ref="A29:A34"/>
    <mergeCell ref="A50:F50"/>
    <mergeCell ref="A1:F2"/>
    <mergeCell ref="A4:A6"/>
    <mergeCell ref="A7:A15"/>
    <mergeCell ref="A19:A27"/>
    <mergeCell ref="A35:A48"/>
    <mergeCell ref="A49:D49"/>
    <mergeCell ref="A16:A18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colBreaks count="2" manualBreakCount="2">
    <brk id="6" max="1048575" man="1"/>
    <brk id="15" max="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Normal="100" workbookViewId="0">
      <pane xSplit="6" ySplit="2" topLeftCell="I24" activePane="bottomRight" state="frozen"/>
      <selection pane="topRight" activeCell="G1" sqref="G1"/>
      <selection pane="bottomLeft" activeCell="A3" sqref="A3"/>
      <selection pane="bottomRight" activeCell="B32" sqref="B32"/>
    </sheetView>
  </sheetViews>
  <sheetFormatPr defaultColWidth="10.140625" defaultRowHeight="15.75" x14ac:dyDescent="0.25"/>
  <cols>
    <col min="1" max="1" width="9.7109375" style="143" customWidth="1"/>
    <col min="2" max="2" width="56.85546875" style="1" customWidth="1"/>
    <col min="3" max="3" width="14.140625" style="1" customWidth="1"/>
    <col min="4" max="4" width="15" style="1" customWidth="1"/>
    <col min="5" max="5" width="12.85546875" style="147" customWidth="1"/>
    <col min="6" max="6" width="12.140625" style="1" customWidth="1"/>
    <col min="7" max="7" width="11.7109375" style="147" customWidth="1"/>
    <col min="8" max="8" width="7.85546875" style="159" customWidth="1"/>
    <col min="9" max="9" width="16.28515625" style="1" customWidth="1"/>
    <col min="10" max="10" width="27.5703125" style="1" customWidth="1"/>
    <col min="11" max="11" width="18.85546875" style="1" customWidth="1"/>
    <col min="12" max="12" width="11.28515625" style="1" customWidth="1"/>
    <col min="13" max="13" width="23.140625" style="1" customWidth="1"/>
    <col min="14" max="16384" width="10.140625" style="1"/>
  </cols>
  <sheetData>
    <row r="1" spans="1:14" ht="28.5" customHeight="1" x14ac:dyDescent="0.25">
      <c r="A1" s="291" t="s">
        <v>205</v>
      </c>
      <c r="B1" s="292"/>
      <c r="C1" s="292"/>
      <c r="D1" s="292"/>
      <c r="E1" s="292"/>
      <c r="F1" s="293"/>
    </row>
    <row r="2" spans="1:14" ht="26.25" customHeight="1" x14ac:dyDescent="0.25">
      <c r="A2" s="294"/>
      <c r="B2" s="295"/>
      <c r="C2" s="295"/>
      <c r="D2" s="295"/>
      <c r="E2" s="295"/>
      <c r="F2" s="296"/>
      <c r="G2" s="153" t="s">
        <v>149</v>
      </c>
      <c r="H2" s="159" t="s">
        <v>150</v>
      </c>
      <c r="I2" s="208" t="s">
        <v>206</v>
      </c>
      <c r="J2" s="208" t="s">
        <v>207</v>
      </c>
      <c r="K2" s="208" t="s">
        <v>217</v>
      </c>
      <c r="L2" s="208" t="s">
        <v>208</v>
      </c>
    </row>
    <row r="3" spans="1:14" s="139" customFormat="1" x14ac:dyDescent="0.25">
      <c r="A3" s="81" t="s">
        <v>151</v>
      </c>
      <c r="B3" s="93" t="s">
        <v>99</v>
      </c>
      <c r="C3" s="148" t="s">
        <v>152</v>
      </c>
      <c r="D3" s="148" t="s">
        <v>153</v>
      </c>
      <c r="E3" s="149" t="s">
        <v>154</v>
      </c>
      <c r="F3" s="148" t="s">
        <v>155</v>
      </c>
      <c r="G3" s="154"/>
      <c r="H3" s="161"/>
    </row>
    <row r="4" spans="1:14" s="139" customFormat="1" ht="30" customHeight="1" x14ac:dyDescent="0.25">
      <c r="A4" s="297">
        <v>214</v>
      </c>
      <c r="B4" s="86" t="s">
        <v>106</v>
      </c>
      <c r="C4" s="93"/>
      <c r="D4" s="93"/>
      <c r="E4" s="144"/>
      <c r="F4" s="93"/>
      <c r="G4" s="154"/>
      <c r="H4" s="161"/>
    </row>
    <row r="5" spans="1:14" x14ac:dyDescent="0.25">
      <c r="A5" s="298"/>
      <c r="B5" s="98" t="s">
        <v>166</v>
      </c>
      <c r="C5" s="98">
        <v>2</v>
      </c>
      <c r="D5" s="145">
        <v>25000</v>
      </c>
      <c r="E5" s="145">
        <f>D5*C5</f>
        <v>50000</v>
      </c>
      <c r="F5" s="98" t="s">
        <v>100</v>
      </c>
      <c r="L5" s="78">
        <f>E5-I5+K5</f>
        <v>50000</v>
      </c>
    </row>
    <row r="6" spans="1:14" s="150" customFormat="1" x14ac:dyDescent="0.25">
      <c r="A6" s="299"/>
      <c r="B6" s="151" t="s">
        <v>103</v>
      </c>
      <c r="C6" s="151"/>
      <c r="D6" s="151"/>
      <c r="E6" s="156">
        <f>SUM(E5)</f>
        <v>50000</v>
      </c>
      <c r="F6" s="152"/>
      <c r="G6" s="78">
        <v>50000</v>
      </c>
      <c r="H6" s="160">
        <f>G6-E6</f>
        <v>0</v>
      </c>
      <c r="I6" s="202">
        <f>SUM(I5)</f>
        <v>0</v>
      </c>
      <c r="J6" s="202">
        <f t="shared" ref="J6:L6" si="0">SUM(J5)</f>
        <v>0</v>
      </c>
      <c r="K6" s="202">
        <f t="shared" si="0"/>
        <v>0</v>
      </c>
      <c r="L6" s="202">
        <f t="shared" si="0"/>
        <v>50000</v>
      </c>
    </row>
    <row r="7" spans="1:14" s="158" customFormat="1" x14ac:dyDescent="0.25">
      <c r="A7" s="285">
        <v>225</v>
      </c>
      <c r="B7" s="157"/>
      <c r="C7" s="157"/>
      <c r="D7" s="183"/>
      <c r="E7" s="183"/>
      <c r="F7" s="157"/>
      <c r="G7" s="186"/>
      <c r="H7" s="162"/>
      <c r="M7" s="150"/>
    </row>
    <row r="8" spans="1:14" s="150" customFormat="1" x14ac:dyDescent="0.25">
      <c r="A8" s="286"/>
      <c r="B8" s="142" t="s">
        <v>182</v>
      </c>
      <c r="C8" s="142">
        <v>5</v>
      </c>
      <c r="D8" s="146">
        <v>5000</v>
      </c>
      <c r="E8" s="146">
        <f>D8*C8</f>
        <v>25000</v>
      </c>
      <c r="F8" s="142"/>
      <c r="G8" s="187"/>
      <c r="H8" s="180"/>
      <c r="I8" s="78">
        <f>6300+1320+1650</f>
        <v>9270</v>
      </c>
      <c r="J8" s="150" t="s">
        <v>231</v>
      </c>
      <c r="K8" s="78">
        <f>-2000-5000</f>
        <v>-7000</v>
      </c>
      <c r="L8" s="78">
        <f>E8-I8+K8</f>
        <v>8730</v>
      </c>
      <c r="M8" s="1" t="s">
        <v>236</v>
      </c>
    </row>
    <row r="9" spans="1:14" s="150" customFormat="1" x14ac:dyDescent="0.25">
      <c r="A9" s="287"/>
      <c r="B9" s="151" t="s">
        <v>103</v>
      </c>
      <c r="C9" s="151"/>
      <c r="D9" s="151"/>
      <c r="E9" s="156">
        <f>E7+E8</f>
        <v>25000</v>
      </c>
      <c r="F9" s="152"/>
      <c r="G9" s="78">
        <v>25000</v>
      </c>
      <c r="H9" s="160">
        <f>G9-E9</f>
        <v>0</v>
      </c>
      <c r="I9" s="202">
        <f>SUM(I8)</f>
        <v>9270</v>
      </c>
      <c r="J9" s="202">
        <f t="shared" ref="J9:L9" si="1">SUM(J8)</f>
        <v>0</v>
      </c>
      <c r="K9" s="202">
        <f>SUM(K8)</f>
        <v>-7000</v>
      </c>
      <c r="L9" s="202">
        <f t="shared" si="1"/>
        <v>8730</v>
      </c>
    </row>
    <row r="10" spans="1:14" s="139" customFormat="1" x14ac:dyDescent="0.25">
      <c r="A10" s="297">
        <v>226</v>
      </c>
      <c r="B10" s="93" t="s">
        <v>101</v>
      </c>
      <c r="C10" s="93"/>
      <c r="D10" s="93"/>
      <c r="E10" s="144"/>
      <c r="F10" s="98"/>
      <c r="G10" s="154"/>
      <c r="H10" s="161"/>
    </row>
    <row r="11" spans="1:14" ht="21" customHeight="1" x14ac:dyDescent="0.25">
      <c r="A11" s="298"/>
      <c r="B11" s="98" t="s">
        <v>102</v>
      </c>
      <c r="C11" s="98">
        <v>10</v>
      </c>
      <c r="D11" s="145">
        <v>2200</v>
      </c>
      <c r="E11" s="145">
        <v>22000</v>
      </c>
      <c r="F11" s="98" t="s">
        <v>121</v>
      </c>
      <c r="I11" s="147">
        <v>29660</v>
      </c>
      <c r="J11" s="1" t="s">
        <v>241</v>
      </c>
      <c r="L11" s="78">
        <f t="shared" ref="L11:L14" si="2">E11-I11+K11</f>
        <v>-7660</v>
      </c>
    </row>
    <row r="12" spans="1:14" ht="19.5" customHeight="1" x14ac:dyDescent="0.25">
      <c r="A12" s="298"/>
      <c r="B12" s="98" t="s">
        <v>127</v>
      </c>
      <c r="C12" s="98">
        <v>10</v>
      </c>
      <c r="D12" s="145">
        <v>800</v>
      </c>
      <c r="E12" s="145">
        <v>8000</v>
      </c>
      <c r="F12" s="98"/>
      <c r="G12"/>
      <c r="H12" s="163"/>
      <c r="I12" s="147">
        <f>4509.96</f>
        <v>4509.96</v>
      </c>
      <c r="J12" s="1" t="s">
        <v>240</v>
      </c>
      <c r="L12" s="78">
        <f t="shared" si="2"/>
        <v>3490.04</v>
      </c>
    </row>
    <row r="13" spans="1:14" ht="20.25" customHeight="1" x14ac:dyDescent="0.25">
      <c r="A13" s="298"/>
      <c r="B13" s="98" t="s">
        <v>232</v>
      </c>
      <c r="C13" s="98"/>
      <c r="D13" s="145"/>
      <c r="E13" s="145"/>
      <c r="F13" s="98"/>
      <c r="G13"/>
      <c r="H13" s="163"/>
      <c r="I13" s="147">
        <v>5000</v>
      </c>
      <c r="J13" s="1" t="s">
        <v>233</v>
      </c>
      <c r="K13" s="147">
        <v>5000</v>
      </c>
      <c r="L13" s="78">
        <f t="shared" si="2"/>
        <v>0</v>
      </c>
      <c r="M13" s="1" t="s">
        <v>237</v>
      </c>
    </row>
    <row r="14" spans="1:14" ht="18.75" customHeight="1" x14ac:dyDescent="0.25">
      <c r="A14" s="298"/>
      <c r="B14" s="98" t="s">
        <v>227</v>
      </c>
      <c r="C14" s="98"/>
      <c r="D14" s="145"/>
      <c r="E14" s="145"/>
      <c r="F14" s="98"/>
      <c r="G14"/>
      <c r="H14" s="163"/>
      <c r="I14" s="147">
        <v>2000</v>
      </c>
      <c r="J14" s="1" t="s">
        <v>226</v>
      </c>
      <c r="K14" s="147">
        <v>2000</v>
      </c>
      <c r="L14" s="78">
        <f t="shared" si="2"/>
        <v>0</v>
      </c>
      <c r="M14" s="1" t="s">
        <v>228</v>
      </c>
      <c r="N14" s="108"/>
    </row>
    <row r="15" spans="1:14" s="150" customFormat="1" x14ac:dyDescent="0.25">
      <c r="A15" s="299"/>
      <c r="B15" s="151" t="s">
        <v>103</v>
      </c>
      <c r="C15" s="151"/>
      <c r="D15" s="151"/>
      <c r="E15" s="156">
        <v>30000</v>
      </c>
      <c r="F15" s="151"/>
      <c r="G15" s="78">
        <v>30000</v>
      </c>
      <c r="H15" s="160">
        <f>G15-E15</f>
        <v>0</v>
      </c>
      <c r="I15" s="202">
        <f>SUM(I11:I14)</f>
        <v>41169.96</v>
      </c>
      <c r="J15" s="202">
        <f t="shared" ref="J15" si="3">SUM(J11:J14)</f>
        <v>0</v>
      </c>
      <c r="K15" s="202">
        <f>SUM(K11:K14)</f>
        <v>7000</v>
      </c>
      <c r="L15" s="202">
        <f>SUM(L11:L14)</f>
        <v>-4169.96</v>
      </c>
    </row>
    <row r="16" spans="1:14" s="150" customFormat="1" x14ac:dyDescent="0.25">
      <c r="A16" s="285">
        <v>310</v>
      </c>
      <c r="B16" s="111" t="s">
        <v>71</v>
      </c>
      <c r="C16" s="111"/>
      <c r="D16" s="111"/>
      <c r="E16" s="146"/>
      <c r="F16" s="142"/>
      <c r="G16" s="78"/>
      <c r="H16" s="162"/>
    </row>
    <row r="17" spans="1:12" s="79" customFormat="1" x14ac:dyDescent="0.25">
      <c r="A17" s="286"/>
      <c r="B17" s="142" t="s">
        <v>135</v>
      </c>
      <c r="C17" s="142">
        <v>2</v>
      </c>
      <c r="D17" s="146">
        <v>17500</v>
      </c>
      <c r="E17" s="146">
        <v>35000</v>
      </c>
      <c r="F17" s="142"/>
      <c r="H17" s="164"/>
      <c r="L17" s="78">
        <f>E17-I17+K17</f>
        <v>35000</v>
      </c>
    </row>
    <row r="18" spans="1:12" s="150" customFormat="1" x14ac:dyDescent="0.25">
      <c r="A18" s="287"/>
      <c r="B18" s="151" t="s">
        <v>103</v>
      </c>
      <c r="C18" s="151"/>
      <c r="D18" s="151"/>
      <c r="E18" s="156">
        <f>E17</f>
        <v>35000</v>
      </c>
      <c r="F18" s="151"/>
      <c r="G18" s="78">
        <v>35000</v>
      </c>
      <c r="H18" s="160">
        <f>G18-E18</f>
        <v>0</v>
      </c>
      <c r="I18" s="202">
        <f>SUM(I16:I17)</f>
        <v>0</v>
      </c>
      <c r="J18" s="202">
        <f t="shared" ref="J18" si="4">SUM(J16:J17)</f>
        <v>0</v>
      </c>
      <c r="K18" s="202">
        <f t="shared" ref="K18" si="5">SUM(K16:K17)</f>
        <v>0</v>
      </c>
      <c r="L18" s="202">
        <f t="shared" ref="L18" si="6">SUM(L16:L17)</f>
        <v>35000</v>
      </c>
    </row>
    <row r="19" spans="1:12" s="150" customFormat="1" x14ac:dyDescent="0.25">
      <c r="A19" s="285">
        <v>346</v>
      </c>
      <c r="B19" s="111" t="s">
        <v>104</v>
      </c>
      <c r="C19" s="111"/>
      <c r="D19" s="111"/>
      <c r="E19" s="146"/>
      <c r="F19" s="142"/>
      <c r="G19" s="78"/>
      <c r="H19" s="162"/>
    </row>
    <row r="20" spans="1:12" s="79" customFormat="1" x14ac:dyDescent="0.25">
      <c r="A20" s="286"/>
      <c r="B20" s="142" t="s">
        <v>105</v>
      </c>
      <c r="C20" s="142">
        <v>30</v>
      </c>
      <c r="D20" s="142">
        <v>300</v>
      </c>
      <c r="E20" s="146">
        <f>D20*C20</f>
        <v>9000</v>
      </c>
      <c r="F20" s="142"/>
      <c r="G20" s="106"/>
      <c r="H20" s="164"/>
      <c r="L20" s="78">
        <f t="shared" ref="L20:L30" si="7">E20-I20+K20</f>
        <v>9000</v>
      </c>
    </row>
    <row r="21" spans="1:12" s="79" customFormat="1" x14ac:dyDescent="0.25">
      <c r="A21" s="286"/>
      <c r="B21" s="142" t="s">
        <v>129</v>
      </c>
      <c r="C21" s="142">
        <v>10</v>
      </c>
      <c r="D21" s="142">
        <v>130</v>
      </c>
      <c r="E21" s="146">
        <v>1300</v>
      </c>
      <c r="F21" s="142"/>
      <c r="G21" s="106"/>
      <c r="H21" s="164"/>
      <c r="L21" s="78">
        <f t="shared" si="7"/>
        <v>1300</v>
      </c>
    </row>
    <row r="22" spans="1:12" s="79" customFormat="1" x14ac:dyDescent="0.25">
      <c r="A22" s="286"/>
      <c r="B22" s="142" t="s">
        <v>130</v>
      </c>
      <c r="C22" s="142">
        <v>38</v>
      </c>
      <c r="D22" s="142">
        <v>25</v>
      </c>
      <c r="E22" s="146">
        <v>950</v>
      </c>
      <c r="F22" s="142"/>
      <c r="G22" s="106"/>
      <c r="H22" s="164"/>
      <c r="L22" s="78">
        <f t="shared" si="7"/>
        <v>950</v>
      </c>
    </row>
    <row r="23" spans="1:12" s="79" customFormat="1" x14ac:dyDescent="0.25">
      <c r="A23" s="286"/>
      <c r="B23" s="142" t="s">
        <v>131</v>
      </c>
      <c r="C23" s="142">
        <v>10</v>
      </c>
      <c r="D23" s="142">
        <v>3500</v>
      </c>
      <c r="E23" s="146">
        <v>500</v>
      </c>
      <c r="F23" s="142"/>
      <c r="G23" s="106"/>
      <c r="H23" s="164"/>
      <c r="L23" s="78">
        <f t="shared" si="7"/>
        <v>500</v>
      </c>
    </row>
    <row r="24" spans="1:12" s="79" customFormat="1" x14ac:dyDescent="0.25">
      <c r="A24" s="286"/>
      <c r="B24" s="142" t="s">
        <v>138</v>
      </c>
      <c r="C24" s="142">
        <v>20</v>
      </c>
      <c r="D24" s="142">
        <v>150</v>
      </c>
      <c r="E24" s="146">
        <v>3000</v>
      </c>
      <c r="F24" s="142"/>
      <c r="G24" s="106"/>
      <c r="H24" s="164"/>
      <c r="L24" s="78">
        <f t="shared" si="7"/>
        <v>3000</v>
      </c>
    </row>
    <row r="25" spans="1:12" s="79" customFormat="1" x14ac:dyDescent="0.25">
      <c r="A25" s="286"/>
      <c r="B25" s="142" t="s">
        <v>137</v>
      </c>
      <c r="C25" s="142">
        <v>5</v>
      </c>
      <c r="D25" s="142">
        <v>500</v>
      </c>
      <c r="E25" s="146">
        <v>2500</v>
      </c>
      <c r="F25" s="142"/>
      <c r="G25" s="106"/>
      <c r="H25" s="164"/>
      <c r="L25" s="78">
        <f t="shared" si="7"/>
        <v>2500</v>
      </c>
    </row>
    <row r="26" spans="1:12" s="79" customFormat="1" x14ac:dyDescent="0.25">
      <c r="A26" s="286"/>
      <c r="B26" s="142" t="s">
        <v>169</v>
      </c>
      <c r="C26" s="142">
        <v>10</v>
      </c>
      <c r="D26" s="142">
        <v>300</v>
      </c>
      <c r="E26" s="146">
        <v>3000</v>
      </c>
      <c r="F26" s="142"/>
      <c r="G26" s="106"/>
      <c r="H26" s="164"/>
      <c r="L26" s="78">
        <f t="shared" si="7"/>
        <v>3000</v>
      </c>
    </row>
    <row r="27" spans="1:12" s="79" customFormat="1" x14ac:dyDescent="0.25">
      <c r="A27" s="286"/>
      <c r="B27" s="142" t="s">
        <v>139</v>
      </c>
      <c r="C27" s="142">
        <v>20</v>
      </c>
      <c r="D27" s="142">
        <v>150</v>
      </c>
      <c r="E27" s="146">
        <v>3000</v>
      </c>
      <c r="F27" s="142"/>
      <c r="G27" s="106"/>
      <c r="H27" s="164"/>
      <c r="L27" s="78">
        <f t="shared" si="7"/>
        <v>3000</v>
      </c>
    </row>
    <row r="28" spans="1:12" s="79" customFormat="1" x14ac:dyDescent="0.25">
      <c r="A28" s="286"/>
      <c r="B28" s="142" t="s">
        <v>140</v>
      </c>
      <c r="C28" s="142">
        <v>40</v>
      </c>
      <c r="D28" s="142">
        <v>25</v>
      </c>
      <c r="E28" s="146">
        <v>1000</v>
      </c>
      <c r="F28" s="142"/>
      <c r="G28" s="106"/>
      <c r="H28" s="164"/>
      <c r="L28" s="78">
        <f t="shared" si="7"/>
        <v>1000</v>
      </c>
    </row>
    <row r="29" spans="1:12" s="79" customFormat="1" x14ac:dyDescent="0.25">
      <c r="A29" s="286"/>
      <c r="B29" s="142" t="s">
        <v>141</v>
      </c>
      <c r="C29" s="142">
        <v>7</v>
      </c>
      <c r="D29" s="142">
        <v>250</v>
      </c>
      <c r="E29" s="146">
        <v>1750</v>
      </c>
      <c r="F29" s="142"/>
      <c r="G29" s="106"/>
      <c r="H29" s="164"/>
      <c r="L29" s="78">
        <f t="shared" si="7"/>
        <v>1750</v>
      </c>
    </row>
    <row r="30" spans="1:12" s="79" customFormat="1" x14ac:dyDescent="0.25">
      <c r="A30" s="286"/>
      <c r="B30" s="142" t="s">
        <v>167</v>
      </c>
      <c r="C30" s="142">
        <v>164</v>
      </c>
      <c r="D30" s="142">
        <v>4</v>
      </c>
      <c r="E30" s="146">
        <v>635</v>
      </c>
      <c r="F30" s="142"/>
      <c r="G30" s="106"/>
      <c r="H30" s="164"/>
      <c r="L30" s="78">
        <f t="shared" si="7"/>
        <v>635</v>
      </c>
    </row>
    <row r="31" spans="1:12" s="79" customFormat="1" x14ac:dyDescent="0.25">
      <c r="A31" s="286"/>
      <c r="B31" s="142" t="s">
        <v>229</v>
      </c>
      <c r="C31" s="142"/>
      <c r="D31" s="142"/>
      <c r="E31" s="146"/>
      <c r="F31" s="142"/>
      <c r="G31" s="106"/>
      <c r="H31" s="164"/>
      <c r="I31" s="106">
        <f>1155*3</f>
        <v>3465</v>
      </c>
      <c r="J31" s="79" t="s">
        <v>230</v>
      </c>
      <c r="L31" s="78">
        <f>E31-I31+K31</f>
        <v>-3465</v>
      </c>
    </row>
    <row r="32" spans="1:12" s="150" customFormat="1" x14ac:dyDescent="0.25">
      <c r="A32" s="287"/>
      <c r="B32" s="151" t="s">
        <v>103</v>
      </c>
      <c r="C32" s="151"/>
      <c r="D32" s="151"/>
      <c r="E32" s="156">
        <f>SUM(E20:E30)</f>
        <v>26635</v>
      </c>
      <c r="F32" s="151"/>
      <c r="G32" s="78">
        <v>30000</v>
      </c>
      <c r="H32" s="160">
        <f>G32-E32</f>
        <v>3365</v>
      </c>
      <c r="I32" s="202">
        <f>SUM(I20:I31)</f>
        <v>3465</v>
      </c>
      <c r="J32" s="202">
        <f t="shared" ref="J32:K32" si="8">SUM(J20:J31)</f>
        <v>0</v>
      </c>
      <c r="K32" s="202">
        <f t="shared" si="8"/>
        <v>0</v>
      </c>
      <c r="L32" s="202">
        <f>SUM(L20:L31)</f>
        <v>23170</v>
      </c>
    </row>
    <row r="33" spans="1:12" s="139" customFormat="1" x14ac:dyDescent="0.25">
      <c r="A33" s="288" t="s">
        <v>168</v>
      </c>
      <c r="B33" s="289"/>
      <c r="C33" s="289"/>
      <c r="D33" s="290"/>
      <c r="E33" s="144">
        <f>E32+E18+E15+E9+E6</f>
        <v>166635</v>
      </c>
      <c r="F33" s="93"/>
      <c r="G33" s="154">
        <f>G32+G18+G15+G9+G6</f>
        <v>170000</v>
      </c>
      <c r="H33" s="165">
        <f>H32+H18+H15+H9+H6</f>
        <v>3365</v>
      </c>
      <c r="I33" s="154">
        <f>I32+I18+I15+I9+I6</f>
        <v>53904.959999999999</v>
      </c>
      <c r="J33" s="154">
        <f t="shared" ref="J33:L33" si="9">J32+J18+J15+J9+J6</f>
        <v>0</v>
      </c>
      <c r="K33" s="154">
        <f t="shared" si="9"/>
        <v>0</v>
      </c>
      <c r="L33" s="154">
        <f t="shared" si="9"/>
        <v>112730.04000000001</v>
      </c>
    </row>
    <row r="34" spans="1:12" x14ac:dyDescent="0.25">
      <c r="I34" s="147">
        <f>[1]Контрактация!$T$160</f>
        <v>53904.959999999999</v>
      </c>
      <c r="L34" s="1" t="b">
        <f>I33+K33+L33=E33</f>
        <v>1</v>
      </c>
    </row>
    <row r="35" spans="1:12" x14ac:dyDescent="0.25">
      <c r="A35" s="272" t="s">
        <v>117</v>
      </c>
      <c r="B35" s="272"/>
      <c r="C35" s="272"/>
      <c r="D35" s="272"/>
      <c r="E35" s="272"/>
      <c r="F35" s="272"/>
      <c r="I35" s="147">
        <f>I33-I34</f>
        <v>0</v>
      </c>
      <c r="K35" s="126"/>
    </row>
    <row r="36" spans="1:12" x14ac:dyDescent="0.25">
      <c r="C36" s="2"/>
      <c r="D36" s="2"/>
    </row>
  </sheetData>
  <mergeCells count="8">
    <mergeCell ref="A35:F35"/>
    <mergeCell ref="A7:A9"/>
    <mergeCell ref="A33:D33"/>
    <mergeCell ref="A1:F2"/>
    <mergeCell ref="A4:A6"/>
    <mergeCell ref="A19:A32"/>
    <mergeCell ref="A16:A18"/>
    <mergeCell ref="A10:A15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7"/>
  <sheetViews>
    <sheetView tabSelected="1" zoomScaleNormal="100" workbookViewId="0">
      <pane xSplit="6" ySplit="1" topLeftCell="I2" activePane="bottomRight" state="frozen"/>
      <selection pane="topRight" activeCell="G1" sqref="G1"/>
      <selection pane="bottomLeft" activeCell="A2" sqref="A2"/>
      <selection pane="bottomRight" activeCell="P26" sqref="P26"/>
    </sheetView>
  </sheetViews>
  <sheetFormatPr defaultRowHeight="15.75" x14ac:dyDescent="0.25"/>
  <cols>
    <col min="1" max="1" width="5.7109375" style="181" customWidth="1"/>
    <col min="2" max="2" width="57.7109375" style="177" customWidth="1"/>
    <col min="3" max="3" width="8.7109375" style="178" customWidth="1"/>
    <col min="4" max="4" width="11.85546875" style="179" customWidth="1"/>
    <col min="5" max="5" width="18.5703125" style="179" customWidth="1"/>
    <col min="6" max="6" width="14.5703125" style="23" customWidth="1"/>
    <col min="7" max="7" width="11.42578125" style="155" customWidth="1"/>
    <col min="8" max="8" width="8.7109375" style="164" customWidth="1"/>
    <col min="9" max="9" width="12" style="79" customWidth="1"/>
    <col min="10" max="10" width="16.7109375" style="79" customWidth="1"/>
    <col min="11" max="11" width="12.28515625" style="79" customWidth="1"/>
    <col min="12" max="12" width="11.85546875" style="79" customWidth="1"/>
    <col min="13" max="25" width="9.140625" style="79"/>
    <col min="26" max="16384" width="9.140625" style="1"/>
  </cols>
  <sheetData>
    <row r="1" spans="1:255" ht="37.5" customHeight="1" x14ac:dyDescent="0.25">
      <c r="A1" s="301" t="s">
        <v>132</v>
      </c>
      <c r="B1" s="302"/>
      <c r="C1" s="302"/>
      <c r="D1" s="302"/>
      <c r="E1" s="302"/>
      <c r="F1" s="303"/>
      <c r="G1" s="182" t="s">
        <v>149</v>
      </c>
      <c r="H1" s="162" t="s">
        <v>150</v>
      </c>
      <c r="I1" s="180" t="s">
        <v>206</v>
      </c>
      <c r="J1" s="180" t="s">
        <v>207</v>
      </c>
      <c r="K1" s="180" t="s">
        <v>214</v>
      </c>
      <c r="L1" s="180" t="s">
        <v>208</v>
      </c>
    </row>
    <row r="2" spans="1:255" s="139" customFormat="1" x14ac:dyDescent="0.25">
      <c r="A2" s="81" t="s">
        <v>151</v>
      </c>
      <c r="B2" s="81" t="s">
        <v>99</v>
      </c>
      <c r="C2" s="168" t="s">
        <v>152</v>
      </c>
      <c r="D2" s="149" t="s">
        <v>153</v>
      </c>
      <c r="E2" s="149" t="s">
        <v>154</v>
      </c>
      <c r="F2" s="148" t="s">
        <v>155</v>
      </c>
      <c r="G2" s="103"/>
      <c r="H2" s="16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</row>
    <row r="3" spans="1:255" x14ac:dyDescent="0.25">
      <c r="A3" s="300">
        <v>214</v>
      </c>
      <c r="B3" s="167" t="s">
        <v>60</v>
      </c>
      <c r="C3" s="171"/>
      <c r="D3" s="172"/>
      <c r="E3" s="172"/>
      <c r="F3" s="173"/>
    </row>
    <row r="4" spans="1:255" ht="14.25" customHeight="1" x14ac:dyDescent="0.25">
      <c r="A4" s="300"/>
      <c r="B4" s="88" t="s">
        <v>170</v>
      </c>
      <c r="C4" s="171">
        <v>2</v>
      </c>
      <c r="D4" s="172">
        <v>25000</v>
      </c>
      <c r="E4" s="172">
        <f>D4*C4</f>
        <v>50000</v>
      </c>
      <c r="F4" s="173" t="s">
        <v>133</v>
      </c>
      <c r="L4" s="106">
        <f>E4-I4+K4</f>
        <v>50000</v>
      </c>
    </row>
    <row r="5" spans="1:255" s="140" customFormat="1" x14ac:dyDescent="0.25">
      <c r="A5" s="300"/>
      <c r="B5" s="195" t="s">
        <v>103</v>
      </c>
      <c r="C5" s="196"/>
      <c r="D5" s="197"/>
      <c r="E5" s="197">
        <f>E4</f>
        <v>50000</v>
      </c>
      <c r="F5" s="198"/>
      <c r="G5" s="103">
        <v>50000</v>
      </c>
      <c r="H5" s="160">
        <f>G5-E5</f>
        <v>0</v>
      </c>
      <c r="I5" s="202">
        <f>SUM(I4)</f>
        <v>0</v>
      </c>
      <c r="J5" s="202">
        <f t="shared" ref="J5:K5" si="0">SUM(J4)</f>
        <v>0</v>
      </c>
      <c r="K5" s="202">
        <f t="shared" si="0"/>
        <v>0</v>
      </c>
      <c r="L5" s="202">
        <f t="shared" ref="L5:L32" si="1">E5-I5+K5</f>
        <v>50000</v>
      </c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</row>
    <row r="6" spans="1:255" x14ac:dyDescent="0.25">
      <c r="A6" s="300">
        <v>221</v>
      </c>
      <c r="B6" s="167" t="s">
        <v>0</v>
      </c>
      <c r="C6" s="171"/>
      <c r="D6" s="172"/>
      <c r="E6" s="172"/>
      <c r="F6" s="173"/>
      <c r="L6" s="106">
        <f t="shared" si="1"/>
        <v>0</v>
      </c>
    </row>
    <row r="7" spans="1:255" x14ac:dyDescent="0.25">
      <c r="A7" s="300"/>
      <c r="B7" s="141" t="s">
        <v>174</v>
      </c>
      <c r="C7" s="171">
        <v>12</v>
      </c>
      <c r="D7" s="174">
        <v>900</v>
      </c>
      <c r="E7" s="172">
        <f t="shared" ref="E7:E8" si="2">D7*C7</f>
        <v>10800</v>
      </c>
      <c r="F7" s="173"/>
      <c r="I7" s="106">
        <v>10800</v>
      </c>
      <c r="J7" s="79" t="s">
        <v>238</v>
      </c>
      <c r="L7" s="106">
        <f t="shared" si="1"/>
        <v>0</v>
      </c>
    </row>
    <row r="8" spans="1:255" x14ac:dyDescent="0.25">
      <c r="A8" s="300"/>
      <c r="B8" s="141" t="s">
        <v>116</v>
      </c>
      <c r="C8" s="171">
        <v>12</v>
      </c>
      <c r="D8" s="172">
        <v>2433.3333333333335</v>
      </c>
      <c r="E8" s="172">
        <f t="shared" si="2"/>
        <v>29200</v>
      </c>
      <c r="F8" s="173"/>
      <c r="I8" s="106">
        <v>20400</v>
      </c>
      <c r="J8" s="79" t="s">
        <v>239</v>
      </c>
      <c r="L8" s="106">
        <f t="shared" si="1"/>
        <v>8800</v>
      </c>
    </row>
    <row r="9" spans="1:255" s="207" customFormat="1" x14ac:dyDescent="0.25">
      <c r="A9" s="300"/>
      <c r="B9" s="203" t="s">
        <v>216</v>
      </c>
      <c r="C9" s="204"/>
      <c r="D9" s="205"/>
      <c r="E9" s="205"/>
      <c r="F9" s="206"/>
      <c r="G9" s="160"/>
      <c r="H9" s="162"/>
      <c r="I9" s="105">
        <v>693.6</v>
      </c>
      <c r="J9" s="158"/>
      <c r="K9" s="158"/>
      <c r="L9" s="105">
        <f t="shared" si="1"/>
        <v>-693.6</v>
      </c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</row>
    <row r="10" spans="1:255" s="140" customFormat="1" x14ac:dyDescent="0.25">
      <c r="A10" s="300"/>
      <c r="B10" s="195" t="s">
        <v>103</v>
      </c>
      <c r="C10" s="196"/>
      <c r="D10" s="197"/>
      <c r="E10" s="197">
        <f>SUM(E7:E8)</f>
        <v>40000</v>
      </c>
      <c r="F10" s="198"/>
      <c r="G10" s="103">
        <v>40000</v>
      </c>
      <c r="H10" s="160">
        <f>G10-E10</f>
        <v>0</v>
      </c>
      <c r="I10" s="202">
        <f>SUM(I7:I9)</f>
        <v>31893.599999999999</v>
      </c>
      <c r="J10" s="202">
        <f>SUM(J7:J9)</f>
        <v>0</v>
      </c>
      <c r="K10" s="202">
        <f>SUM(K7:K9)</f>
        <v>0</v>
      </c>
      <c r="L10" s="202">
        <f t="shared" si="1"/>
        <v>8106.4000000000015</v>
      </c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</row>
    <row r="11" spans="1:255" ht="21.75" customHeight="1" x14ac:dyDescent="0.25">
      <c r="A11" s="300">
        <v>225</v>
      </c>
      <c r="B11" s="167" t="s">
        <v>175</v>
      </c>
      <c r="C11" s="171"/>
      <c r="D11" s="172"/>
      <c r="E11" s="172"/>
      <c r="F11" s="173"/>
      <c r="L11" s="106">
        <f t="shared" si="1"/>
        <v>0</v>
      </c>
    </row>
    <row r="12" spans="1:255" ht="19.5" customHeight="1" x14ac:dyDescent="0.25">
      <c r="A12" s="300"/>
      <c r="B12" s="185" t="s">
        <v>176</v>
      </c>
      <c r="C12" s="171">
        <v>2</v>
      </c>
      <c r="D12" s="172">
        <v>2500</v>
      </c>
      <c r="E12" s="172">
        <f>D12*C12</f>
        <v>5000</v>
      </c>
      <c r="F12" s="173"/>
      <c r="L12" s="106">
        <f t="shared" si="1"/>
        <v>5000</v>
      </c>
    </row>
    <row r="13" spans="1:255" ht="31.5" x14ac:dyDescent="0.25">
      <c r="A13" s="300"/>
      <c r="B13" s="185" t="s">
        <v>177</v>
      </c>
      <c r="C13" s="171">
        <v>2</v>
      </c>
      <c r="D13" s="172">
        <v>2500</v>
      </c>
      <c r="E13" s="172">
        <f>D13*C13</f>
        <v>5000</v>
      </c>
      <c r="F13" s="173"/>
      <c r="I13" s="106">
        <v>1210</v>
      </c>
      <c r="J13" s="79" t="s">
        <v>239</v>
      </c>
      <c r="L13" s="106">
        <f t="shared" si="1"/>
        <v>3790</v>
      </c>
    </row>
    <row r="14" spans="1:255" s="140" customFormat="1" x14ac:dyDescent="0.25">
      <c r="A14" s="300"/>
      <c r="B14" s="195" t="s">
        <v>103</v>
      </c>
      <c r="C14" s="196"/>
      <c r="D14" s="197"/>
      <c r="E14" s="197">
        <f>SUM(E12:E13)</f>
        <v>10000</v>
      </c>
      <c r="F14" s="198"/>
      <c r="G14" s="103">
        <v>10000</v>
      </c>
      <c r="H14" s="160">
        <f>G14-E14</f>
        <v>0</v>
      </c>
      <c r="I14" s="202">
        <f>SUM(I11:I13)</f>
        <v>1210</v>
      </c>
      <c r="J14" s="202">
        <f>SUM(J11:J13)</f>
        <v>0</v>
      </c>
      <c r="K14" s="202">
        <f>SUM(K11:K13)</f>
        <v>0</v>
      </c>
      <c r="L14" s="202">
        <f t="shared" si="1"/>
        <v>8790</v>
      </c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IU14" s="140">
        <f>SUM(A14:IT14)</f>
        <v>30000</v>
      </c>
    </row>
    <row r="15" spans="1:255" x14ac:dyDescent="0.25">
      <c r="A15" s="300">
        <v>226</v>
      </c>
      <c r="B15" s="167" t="s">
        <v>101</v>
      </c>
      <c r="C15" s="171"/>
      <c r="D15" s="172"/>
      <c r="E15" s="172"/>
      <c r="F15" s="173"/>
      <c r="L15" s="106">
        <f t="shared" si="1"/>
        <v>0</v>
      </c>
    </row>
    <row r="16" spans="1:255" x14ac:dyDescent="0.25">
      <c r="A16" s="300"/>
      <c r="B16" s="167"/>
      <c r="C16" s="171"/>
      <c r="D16" s="172"/>
      <c r="E16" s="172"/>
      <c r="F16" s="173"/>
      <c r="L16" s="106">
        <f t="shared" si="1"/>
        <v>0</v>
      </c>
    </row>
    <row r="17" spans="1:25" x14ac:dyDescent="0.25">
      <c r="A17" s="300"/>
      <c r="B17" s="141" t="s">
        <v>172</v>
      </c>
      <c r="C17" s="171">
        <v>5</v>
      </c>
      <c r="D17" s="172">
        <v>3800</v>
      </c>
      <c r="E17" s="172">
        <f t="shared" ref="E17:E20" si="3">D17*C17</f>
        <v>19000</v>
      </c>
      <c r="F17" s="173"/>
      <c r="I17" s="106">
        <f>6000+5000</f>
        <v>11000</v>
      </c>
      <c r="J17" s="79" t="s">
        <v>235</v>
      </c>
      <c r="L17" s="106">
        <f t="shared" si="1"/>
        <v>8000</v>
      </c>
    </row>
    <row r="18" spans="1:25" x14ac:dyDescent="0.25">
      <c r="A18" s="300"/>
      <c r="B18" s="141" t="s">
        <v>102</v>
      </c>
      <c r="C18" s="171">
        <v>15</v>
      </c>
      <c r="D18" s="172">
        <v>2200</v>
      </c>
      <c r="E18" s="172">
        <f t="shared" si="3"/>
        <v>33000</v>
      </c>
      <c r="F18" s="173"/>
      <c r="I18" s="106">
        <v>52485</v>
      </c>
      <c r="L18" s="106">
        <f t="shared" si="1"/>
        <v>-19485</v>
      </c>
    </row>
    <row r="19" spans="1:25" x14ac:dyDescent="0.25">
      <c r="A19" s="300"/>
      <c r="B19" s="141" t="s">
        <v>127</v>
      </c>
      <c r="C19" s="171">
        <v>14</v>
      </c>
      <c r="D19" s="172">
        <v>800</v>
      </c>
      <c r="E19" s="172">
        <f t="shared" si="3"/>
        <v>11200</v>
      </c>
      <c r="F19" s="173"/>
      <c r="I19" s="79">
        <f>7209.96</f>
        <v>7209.96</v>
      </c>
      <c r="J19" s="79" t="s">
        <v>240</v>
      </c>
      <c r="L19" s="106">
        <f t="shared" si="1"/>
        <v>3990.04</v>
      </c>
    </row>
    <row r="20" spans="1:25" x14ac:dyDescent="0.25">
      <c r="A20" s="300"/>
      <c r="B20" s="141" t="s">
        <v>171</v>
      </c>
      <c r="C20" s="171">
        <v>12</v>
      </c>
      <c r="D20" s="172">
        <v>1400</v>
      </c>
      <c r="E20" s="172">
        <f t="shared" si="3"/>
        <v>16800</v>
      </c>
      <c r="F20" s="173"/>
      <c r="I20" s="106">
        <v>16800</v>
      </c>
      <c r="J20" s="79" t="s">
        <v>213</v>
      </c>
      <c r="L20" s="106">
        <f t="shared" si="1"/>
        <v>0</v>
      </c>
    </row>
    <row r="21" spans="1:25" s="140" customFormat="1" x14ac:dyDescent="0.25">
      <c r="A21" s="300"/>
      <c r="B21" s="195" t="s">
        <v>103</v>
      </c>
      <c r="C21" s="196"/>
      <c r="D21" s="197"/>
      <c r="E21" s="197">
        <f>SUM(E17:E20)</f>
        <v>80000</v>
      </c>
      <c r="F21" s="198"/>
      <c r="G21" s="103">
        <v>80000</v>
      </c>
      <c r="H21" s="160">
        <f>G21-E21</f>
        <v>0</v>
      </c>
      <c r="I21" s="202">
        <f>SUM(I16:I20)</f>
        <v>87494.96</v>
      </c>
      <c r="J21" s="202">
        <f t="shared" ref="J21:K21" si="4">SUM(J16:J20)</f>
        <v>0</v>
      </c>
      <c r="K21" s="202">
        <f t="shared" si="4"/>
        <v>0</v>
      </c>
      <c r="L21" s="202">
        <f t="shared" si="1"/>
        <v>-7494.9600000000064</v>
      </c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</row>
    <row r="22" spans="1:25" x14ac:dyDescent="0.25">
      <c r="A22" s="300">
        <v>310</v>
      </c>
      <c r="B22" s="167" t="s">
        <v>71</v>
      </c>
      <c r="C22" s="171"/>
      <c r="D22" s="172"/>
      <c r="E22" s="172"/>
      <c r="F22" s="173"/>
      <c r="L22" s="106">
        <f t="shared" si="1"/>
        <v>0</v>
      </c>
    </row>
    <row r="23" spans="1:25" x14ac:dyDescent="0.25">
      <c r="A23" s="300"/>
      <c r="B23" s="141" t="s">
        <v>148</v>
      </c>
      <c r="C23" s="171">
        <v>2</v>
      </c>
      <c r="D23" s="172">
        <v>40000</v>
      </c>
      <c r="E23" s="172">
        <f t="shared" ref="E23" si="5">D23*C23</f>
        <v>80000</v>
      </c>
      <c r="F23" s="173"/>
      <c r="L23" s="106">
        <f t="shared" si="1"/>
        <v>80000</v>
      </c>
    </row>
    <row r="24" spans="1:25" s="140" customFormat="1" x14ac:dyDescent="0.25">
      <c r="A24" s="300"/>
      <c r="B24" s="195" t="s">
        <v>103</v>
      </c>
      <c r="C24" s="196"/>
      <c r="D24" s="197"/>
      <c r="E24" s="197">
        <f>E23</f>
        <v>80000</v>
      </c>
      <c r="F24" s="198"/>
      <c r="G24" s="103">
        <v>80000</v>
      </c>
      <c r="H24" s="160">
        <f>G24-E24</f>
        <v>0</v>
      </c>
      <c r="I24" s="202">
        <f>SUM(I22:I23)</f>
        <v>0</v>
      </c>
      <c r="J24" s="202">
        <f t="shared" ref="J24:K24" si="6">SUM(J22:J23)</f>
        <v>0</v>
      </c>
      <c r="K24" s="202">
        <f t="shared" si="6"/>
        <v>0</v>
      </c>
      <c r="L24" s="202">
        <f t="shared" si="1"/>
        <v>80000</v>
      </c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</row>
    <row r="25" spans="1:25" x14ac:dyDescent="0.25">
      <c r="A25" s="300">
        <v>346</v>
      </c>
      <c r="B25" s="167" t="s">
        <v>104</v>
      </c>
      <c r="C25" s="171"/>
      <c r="D25" s="172"/>
      <c r="E25" s="172"/>
      <c r="F25" s="173"/>
      <c r="L25" s="106">
        <f t="shared" si="1"/>
        <v>0</v>
      </c>
    </row>
    <row r="26" spans="1:25" s="79" customFormat="1" x14ac:dyDescent="0.25">
      <c r="A26" s="300"/>
      <c r="B26" s="142" t="s">
        <v>142</v>
      </c>
      <c r="C26" s="176">
        <v>10</v>
      </c>
      <c r="D26" s="146">
        <v>1000</v>
      </c>
      <c r="E26" s="172">
        <f t="shared" ref="E26:E31" si="7">D26*C26</f>
        <v>10000</v>
      </c>
      <c r="F26" s="173"/>
      <c r="G26" s="155"/>
      <c r="H26" s="164"/>
      <c r="L26" s="106">
        <f t="shared" si="1"/>
        <v>10000</v>
      </c>
    </row>
    <row r="27" spans="1:25" s="79" customFormat="1" x14ac:dyDescent="0.25">
      <c r="A27" s="300"/>
      <c r="B27" s="142" t="s">
        <v>143</v>
      </c>
      <c r="C27" s="176">
        <v>15</v>
      </c>
      <c r="D27" s="174">
        <v>800</v>
      </c>
      <c r="E27" s="172">
        <f t="shared" si="7"/>
        <v>12000</v>
      </c>
      <c r="F27" s="173"/>
      <c r="G27" s="155"/>
      <c r="H27" s="164"/>
      <c r="L27" s="106">
        <f t="shared" si="1"/>
        <v>12000</v>
      </c>
    </row>
    <row r="28" spans="1:25" s="79" customFormat="1" x14ac:dyDescent="0.25">
      <c r="A28" s="300"/>
      <c r="B28" s="142" t="s">
        <v>144</v>
      </c>
      <c r="C28" s="176">
        <v>15</v>
      </c>
      <c r="D28" s="146">
        <v>2000</v>
      </c>
      <c r="E28" s="172">
        <f t="shared" si="7"/>
        <v>30000</v>
      </c>
      <c r="F28" s="173"/>
      <c r="G28" s="155"/>
      <c r="H28" s="164"/>
      <c r="L28" s="106">
        <f t="shared" si="1"/>
        <v>30000</v>
      </c>
    </row>
    <row r="29" spans="1:25" x14ac:dyDescent="0.25">
      <c r="A29" s="300"/>
      <c r="B29" s="175" t="s">
        <v>145</v>
      </c>
      <c r="C29" s="176">
        <v>15</v>
      </c>
      <c r="D29" s="174">
        <v>1500</v>
      </c>
      <c r="E29" s="172">
        <f t="shared" si="7"/>
        <v>22500</v>
      </c>
      <c r="F29" s="170"/>
      <c r="L29" s="106">
        <f t="shared" si="1"/>
        <v>22500</v>
      </c>
    </row>
    <row r="30" spans="1:25" x14ac:dyDescent="0.25">
      <c r="A30" s="300"/>
      <c r="B30" s="175" t="s">
        <v>146</v>
      </c>
      <c r="C30" s="176">
        <v>15</v>
      </c>
      <c r="D30" s="174">
        <v>1000</v>
      </c>
      <c r="E30" s="172">
        <f t="shared" si="7"/>
        <v>15000</v>
      </c>
      <c r="F30" s="173"/>
      <c r="L30" s="106">
        <f t="shared" si="1"/>
        <v>15000</v>
      </c>
    </row>
    <row r="31" spans="1:25" x14ac:dyDescent="0.25">
      <c r="A31" s="300"/>
      <c r="B31" s="175" t="s">
        <v>147</v>
      </c>
      <c r="C31" s="176">
        <v>1</v>
      </c>
      <c r="D31" s="174">
        <v>1100</v>
      </c>
      <c r="E31" s="172">
        <f t="shared" si="7"/>
        <v>1100</v>
      </c>
      <c r="F31" s="173"/>
      <c r="L31" s="106">
        <f t="shared" si="1"/>
        <v>1100</v>
      </c>
    </row>
    <row r="32" spans="1:25" x14ac:dyDescent="0.25">
      <c r="A32" s="300"/>
      <c r="B32" s="195" t="s">
        <v>103</v>
      </c>
      <c r="C32" s="196"/>
      <c r="D32" s="197"/>
      <c r="E32" s="197">
        <f>SUM(E26:E31)</f>
        <v>90600</v>
      </c>
      <c r="F32" s="198"/>
      <c r="G32" s="155">
        <v>90600</v>
      </c>
      <c r="I32" s="202">
        <f>SUM(I25:I31)</f>
        <v>0</v>
      </c>
      <c r="J32" s="202">
        <f t="shared" ref="J32:K32" si="8">SUM(J25:J31)</f>
        <v>0</v>
      </c>
      <c r="K32" s="202">
        <f t="shared" si="8"/>
        <v>0</v>
      </c>
      <c r="L32" s="202">
        <f t="shared" si="1"/>
        <v>90600</v>
      </c>
    </row>
    <row r="33" spans="1:12" x14ac:dyDescent="0.25">
      <c r="A33" s="300" t="s">
        <v>173</v>
      </c>
      <c r="B33" s="300"/>
      <c r="C33" s="300"/>
      <c r="D33" s="300"/>
      <c r="E33" s="169">
        <f>E32+E24+E21+E14+E10+E5</f>
        <v>350600</v>
      </c>
      <c r="F33" s="173"/>
      <c r="G33" s="184">
        <f>G32+G24+G21+G14+G10+G5</f>
        <v>350600</v>
      </c>
      <c r="H33" s="184">
        <f>H32+H24+H21+H14+H10+H5</f>
        <v>0</v>
      </c>
      <c r="I33" s="106">
        <f>I32+I24+I21+I14+I10+I5</f>
        <v>120598.56</v>
      </c>
      <c r="J33" s="106">
        <f t="shared" ref="J33:L33" si="9">J32+J24+J21+J14+J10+J5</f>
        <v>0</v>
      </c>
      <c r="K33" s="106">
        <f t="shared" si="9"/>
        <v>0</v>
      </c>
      <c r="L33" s="106">
        <f t="shared" si="9"/>
        <v>230001.43999999997</v>
      </c>
    </row>
    <row r="34" spans="1:12" x14ac:dyDescent="0.25">
      <c r="H34" s="164" t="s">
        <v>215</v>
      </c>
      <c r="I34" s="79">
        <f>I9</f>
        <v>693.6</v>
      </c>
      <c r="J34" s="106">
        <f t="shared" ref="J34:L34" si="10">J9</f>
        <v>0</v>
      </c>
      <c r="K34" s="106">
        <f t="shared" si="10"/>
        <v>0</v>
      </c>
      <c r="L34" s="106">
        <f t="shared" si="10"/>
        <v>-693.6</v>
      </c>
    </row>
    <row r="35" spans="1:12" x14ac:dyDescent="0.25">
      <c r="G35" s="155">
        <f>G33+'к.б. УВ'!G33+м.б.!G49-2000</f>
        <v>830600</v>
      </c>
      <c r="I35" s="105">
        <f>I33-I34</f>
        <v>119904.95999999999</v>
      </c>
      <c r="J35" s="105">
        <f t="shared" ref="J35:L35" si="11">J33-J34</f>
        <v>0</v>
      </c>
      <c r="K35" s="105">
        <f t="shared" si="11"/>
        <v>0</v>
      </c>
      <c r="L35" s="105">
        <f t="shared" si="11"/>
        <v>230695.03999999998</v>
      </c>
    </row>
    <row r="36" spans="1:12" x14ac:dyDescent="0.25">
      <c r="G36" s="155">
        <f>830600</f>
        <v>830600</v>
      </c>
      <c r="I36" s="105">
        <f>[1]Контрактация!$S$160</f>
        <v>119904.95999999999</v>
      </c>
      <c r="J36" s="158"/>
      <c r="K36" s="158"/>
      <c r="L36" s="105">
        <f>[1]Контрактация!$AO$121</f>
        <v>0</v>
      </c>
    </row>
    <row r="37" spans="1:12" x14ac:dyDescent="0.25">
      <c r="G37" s="155">
        <f>G36-G35</f>
        <v>0</v>
      </c>
      <c r="I37" s="106">
        <f>I35-I36</f>
        <v>0</v>
      </c>
      <c r="L37" s="106">
        <f>L35-L36</f>
        <v>230695.03999999998</v>
      </c>
    </row>
  </sheetData>
  <mergeCells count="8">
    <mergeCell ref="A25:A32"/>
    <mergeCell ref="A33:D33"/>
    <mergeCell ref="A22:A24"/>
    <mergeCell ref="A1:F1"/>
    <mergeCell ref="A3:A5"/>
    <mergeCell ref="A6:A10"/>
    <mergeCell ref="A11:A14"/>
    <mergeCell ref="A15:A21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титул</vt:lpstr>
      <vt:lpstr>роспись</vt:lpstr>
      <vt:lpstr>м.б.</vt:lpstr>
      <vt:lpstr>к.б. УВ</vt:lpstr>
      <vt:lpstr>к.б.</vt:lpstr>
      <vt:lpstr>роспись!Заголовки_для_печати</vt:lpstr>
      <vt:lpstr>к.б.!Область_печати</vt:lpstr>
      <vt:lpstr>'к.б. УВ'!Область_печати</vt:lpstr>
      <vt:lpstr>м.б.!Область_печати</vt:lpstr>
      <vt:lpstr>роспись!Область_печати</vt:lpstr>
      <vt:lpstr>титул!Область_печати</vt:lpstr>
    </vt:vector>
  </TitlesOfParts>
  <Company>РУО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 Ю.С.</dc:creator>
  <cp:lastModifiedBy>Мой</cp:lastModifiedBy>
  <cp:lastPrinted>2021-08-13T06:21:11Z</cp:lastPrinted>
  <dcterms:created xsi:type="dcterms:W3CDTF">2006-06-20T05:00:27Z</dcterms:created>
  <dcterms:modified xsi:type="dcterms:W3CDTF">2022-01-25T02:11:14Z</dcterms:modified>
</cp:coreProperties>
</file>